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395" windowWidth="18833" windowHeight="6155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<sst xmlns="http://schemas.openxmlformats.org/spreadsheetml/2006/main" count="79" uniqueCount="76">
  <si>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DEMONSTRATIVO DE REMUNERAÇÃO DOS CONCESSIONÁRIOS - Grupo Local de Distribuição</t>
  </si>
  <si>
    <t>OPERAÇÃO DE 01 A 29/02/20 - VENCIMENTO DE 07/02 A 06/03/20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</si>
  <si>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</si>
  <si>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</si>
  <si>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</si>
  <si>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</si>
  <si>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</si>
  <si>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</si>
  <si>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</si>
  <si>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</si>
  <si>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</si>
  <si>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</si>
  <si>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</si>
  <si>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</si>
  <si>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</si>
  <si>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</si>
  <si>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</si>
  <si>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</si>
  <si>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</si>
  <si>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</si>
  <si>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</si>
  <si>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</si>
  <si>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</si>
  <si>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</si>
  <si>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</si>
  <si>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</si>
  <si>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</si>
  <si>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</si>
  <si>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</si>
  <si>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</si>
  <si>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</si>
  <si>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</si>
  <si>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</si>
  <si>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</si>
  <si>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</si>
  <si>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</si>
  <si>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</si>
  <si>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</si>
  <si>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</si>
  <si>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</si>
  <si>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</si>
  <si>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</si>
  <si>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</si>
  <si>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</si>
  <si>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</si>
  <si>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</si>
  <si>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</si>
  <si>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</si>
  <si>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</si>
  <si>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 (1)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</si>
  <si>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</si>
  <si>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</si>
  <si>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</si>
  <si>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</si>
  <si>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</si>
  <si>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</si>
  <si>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(2)</t>
  </si>
  <si>
    <t>5.4. Revisão de Remuneração pelo Serviço Atende (3)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</si>
  <si>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</si>
  <si>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</si>
  <si>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</si>
  <si>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</si>
  <si>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</si>
  <si>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</si>
  <si>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</si>
  <si>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</si>
  <si>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</si>
  <si>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</si>
  <si>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</si>
  <si>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</si>
  <si>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</si>
  <si>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</si>
  <si>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</si>
  <si>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Estorno de multa contratual referete ao(s) contrato(s) anterior(es).</t>
  </si>
  <si>
    <t xml:space="preserve">          (2) Revisões de fator de transição, mês de janeiro/20; revisão de passageiros transportados, janeiro/20, total de 843.163 passageiros; revisão da rede da madrugada, meses de outubro/19 e janeiro/20; revisão ARLA 32, janeiro/20, revisão de remuneração Lotes D10 e D11 e pagamento por estimativa.</t>
  </si>
  <si>
    <t xml:space="preserve">          (3) Revisão de preços serviço atende, período de 06 a 11/02/20.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</si>
</sst>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5" fontId="32" fillId="0" borderId="13" xfId="53" applyNumberFormat="1" applyFont="1" applyFill="1" applyBorder="1" applyAlignment="1">
      <alignment horizontal="center"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5.75390625" style="2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10346946</v>
      </c>
      <c r="C7" s="13">
        <f t="shared" si="0"/>
        <v>7441515</v>
      </c>
      <c r="D7" s="13">
        <f t="shared" si="0"/>
        <v>7532897</v>
      </c>
      <c r="E7" s="13">
        <f t="shared" si="0"/>
        <v>1607253</v>
      </c>
      <c r="F7" s="13">
        <f t="shared" si="0"/>
        <v>6792287</v>
      </c>
      <c r="G7" s="13">
        <f t="shared" si="0"/>
        <v>11121084</v>
      </c>
      <c r="H7" s="13">
        <f t="shared" si="0"/>
        <v>1247641</v>
      </c>
      <c r="I7" s="13">
        <f t="shared" si="0"/>
        <v>7344706</v>
      </c>
      <c r="J7" s="13">
        <f t="shared" si="0"/>
        <v>6665550</v>
      </c>
      <c r="K7" s="13">
        <f t="shared" si="0"/>
        <v>9815562</v>
      </c>
      <c r="L7" s="13">
        <f t="shared" si="0"/>
        <v>7959953</v>
      </c>
      <c r="M7" s="13">
        <f t="shared" si="0"/>
        <v>3237370</v>
      </c>
      <c r="N7" s="13">
        <f t="shared" si="0"/>
        <v>2079823</v>
      </c>
      <c r="O7" s="13">
        <f t="shared" si="0"/>
        <v>83192587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484724</v>
      </c>
      <c r="C8" s="15">
        <f t="shared" si="1"/>
        <v>467025</v>
      </c>
      <c r="D8" s="15">
        <f t="shared" si="1"/>
        <v>318932</v>
      </c>
      <c r="E8" s="15">
        <f t="shared" si="1"/>
        <v>67958</v>
      </c>
      <c r="F8" s="15">
        <f t="shared" si="1"/>
        <v>284919</v>
      </c>
      <c r="G8" s="15">
        <f t="shared" si="1"/>
        <v>539001</v>
      </c>
      <c r="H8" s="15">
        <f t="shared" si="1"/>
        <v>69236</v>
      </c>
      <c r="I8" s="15">
        <f t="shared" si="1"/>
        <v>455191</v>
      </c>
      <c r="J8" s="15">
        <f t="shared" si="1"/>
        <v>382951</v>
      </c>
      <c r="K8" s="15">
        <f t="shared" si="1"/>
        <v>354627</v>
      </c>
      <c r="L8" s="15">
        <f t="shared" si="1"/>
        <v>319618</v>
      </c>
      <c r="M8" s="15">
        <f t="shared" si="1"/>
        <v>178249</v>
      </c>
      <c r="N8" s="15">
        <f t="shared" si="1"/>
        <v>144186</v>
      </c>
      <c r="O8" s="15">
        <f t="shared" si="1"/>
        <v>4066617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484724</v>
      </c>
      <c r="C9" s="15">
        <v>467025</v>
      </c>
      <c r="D9" s="15">
        <v>318932</v>
      </c>
      <c r="E9" s="15">
        <v>67958</v>
      </c>
      <c r="F9" s="15">
        <v>284919</v>
      </c>
      <c r="G9" s="15">
        <v>539001</v>
      </c>
      <c r="H9" s="15">
        <v>69046</v>
      </c>
      <c r="I9" s="15">
        <v>455147</v>
      </c>
      <c r="J9" s="15">
        <v>382951</v>
      </c>
      <c r="K9" s="15">
        <v>354447</v>
      </c>
      <c r="L9" s="15">
        <v>319618</v>
      </c>
      <c r="M9" s="15">
        <v>178075</v>
      </c>
      <c r="N9" s="15">
        <v>144186</v>
      </c>
      <c r="O9" s="15">
        <f>SUM(B9:N9)</f>
        <v>4066029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190</v>
      </c>
      <c r="I10" s="17">
        <v>44</v>
      </c>
      <c r="J10" s="17">
        <v>0</v>
      </c>
      <c r="K10" s="17">
        <v>180</v>
      </c>
      <c r="L10" s="17">
        <v>0</v>
      </c>
      <c r="M10" s="17">
        <v>174</v>
      </c>
      <c r="N10" s="17">
        <v>0</v>
      </c>
      <c r="O10" s="15">
        <f>SUM(B10:N10)</f>
        <v>588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9862222</v>
      </c>
      <c r="C11" s="17">
        <v>6974490</v>
      </c>
      <c r="D11" s="17">
        <v>7213965</v>
      </c>
      <c r="E11" s="17">
        <v>1539295</v>
      </c>
      <c r="F11" s="17">
        <v>6507368</v>
      </c>
      <c r="G11" s="17">
        <v>10582083</v>
      </c>
      <c r="H11" s="17">
        <v>1178405</v>
      </c>
      <c r="I11" s="17">
        <v>6889515</v>
      </c>
      <c r="J11" s="17">
        <v>6282599</v>
      </c>
      <c r="K11" s="17">
        <v>9460935</v>
      </c>
      <c r="L11" s="17">
        <v>7640335</v>
      </c>
      <c r="M11" s="17">
        <v>3059121</v>
      </c>
      <c r="N11" s="17">
        <v>1935637</v>
      </c>
      <c r="O11" s="15">
        <f>SUM(B11:N11)</f>
        <v>79125970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2.2342</v>
      </c>
      <c r="C13" s="21">
        <v>2.3075</v>
      </c>
      <c r="D13" s="21">
        <v>2.0232</v>
      </c>
      <c r="E13" s="21">
        <v>3.4611</v>
      </c>
      <c r="F13" s="21">
        <v>2.3442</v>
      </c>
      <c r="G13" s="21">
        <v>1.9271</v>
      </c>
      <c r="H13" s="21">
        <v>2.5839</v>
      </c>
      <c r="I13" s="21">
        <v>2.2892</v>
      </c>
      <c r="J13" s="21">
        <v>2.3041</v>
      </c>
      <c r="K13" s="21">
        <v>2.1794</v>
      </c>
      <c r="L13" s="21">
        <v>2.4804</v>
      </c>
      <c r="M13" s="21">
        <v>2.8655</v>
      </c>
      <c r="N13" s="21">
        <v>2.5896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3">
        <v>0.999649057135536</v>
      </c>
      <c r="C15" s="23">
        <v>1.02181033205017</v>
      </c>
      <c r="D15" s="23">
        <v>0.988873571466292</v>
      </c>
      <c r="E15" s="23">
        <v>0.882090201532229</v>
      </c>
      <c r="F15" s="23">
        <v>0.983232626946343</v>
      </c>
      <c r="G15" s="23">
        <v>1.03399463006634</v>
      </c>
      <c r="H15" s="23">
        <v>1.249877745132156</v>
      </c>
      <c r="I15" s="23">
        <v>0.979090733874618</v>
      </c>
      <c r="J15" s="23">
        <v>1.054357044452737</v>
      </c>
      <c r="K15" s="23">
        <v>0.995256053492891</v>
      </c>
      <c r="L15" s="23">
        <v>0.996653348298015</v>
      </c>
      <c r="M15" s="23">
        <v>1.090111246574506</v>
      </c>
      <c r="N15" s="23">
        <v>0.946913466575798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36</v>
      </c>
      <c r="B17" s="28">
        <f>B18+B19+B20+B21+B22+B23</f>
        <v>24830304.809999995</v>
      </c>
      <c r="C17" s="28">
        <f aca="true" t="shared" si="2" ref="C17:O17">C18+C19+C20+C21+C22+C23</f>
        <v>19238533.009999994</v>
      </c>
      <c r="D17" s="28">
        <f t="shared" si="2"/>
        <v>15224585.15</v>
      </c>
      <c r="E17" s="28">
        <f t="shared" si="2"/>
        <v>5102030.82</v>
      </c>
      <c r="F17" s="28">
        <f t="shared" si="2"/>
        <v>16185598.85</v>
      </c>
      <c r="G17" s="28">
        <f t="shared" si="2"/>
        <v>22907106.33</v>
      </c>
      <c r="H17" s="28">
        <f t="shared" si="2"/>
        <v>3975483.8600000003</v>
      </c>
      <c r="I17" s="28">
        <f t="shared" si="2"/>
        <v>18013996.33</v>
      </c>
      <c r="J17" s="28">
        <f t="shared" si="2"/>
        <v>17187373.59</v>
      </c>
      <c r="K17" s="28">
        <f t="shared" si="2"/>
        <v>23012286.05</v>
      </c>
      <c r="L17" s="28">
        <f t="shared" si="2"/>
        <v>21028137.57</v>
      </c>
      <c r="M17" s="28">
        <f t="shared" si="2"/>
        <v>11252252.950000001</v>
      </c>
      <c r="N17" s="28">
        <f t="shared" si="2"/>
        <v>5531083</v>
      </c>
      <c r="O17" s="28">
        <f t="shared" si="2"/>
        <v>203488772.32000002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37</v>
      </c>
      <c r="B18" s="26">
        <f aca="true" t="shared" si="3" ref="B18:N18">ROUND(B13*B7,2)</f>
        <v>23117146.75</v>
      </c>
      <c r="C18" s="26">
        <f t="shared" si="3"/>
        <v>17171295.86</v>
      </c>
      <c r="D18" s="26">
        <f t="shared" si="3"/>
        <v>15240557.21</v>
      </c>
      <c r="E18" s="26">
        <f t="shared" si="3"/>
        <v>5562863.36</v>
      </c>
      <c r="F18" s="26">
        <f t="shared" si="3"/>
        <v>15922479.19</v>
      </c>
      <c r="G18" s="26">
        <f t="shared" si="3"/>
        <v>21431440.98</v>
      </c>
      <c r="H18" s="26">
        <f t="shared" si="3"/>
        <v>3223779.58</v>
      </c>
      <c r="I18" s="26">
        <f t="shared" si="3"/>
        <v>16813500.98</v>
      </c>
      <c r="J18" s="26">
        <f t="shared" si="3"/>
        <v>15358093.76</v>
      </c>
      <c r="K18" s="26">
        <f t="shared" si="3"/>
        <v>21392035.82</v>
      </c>
      <c r="L18" s="26">
        <f t="shared" si="3"/>
        <v>19743867.42</v>
      </c>
      <c r="M18" s="26">
        <f t="shared" si="3"/>
        <v>9276683.74</v>
      </c>
      <c r="N18" s="26">
        <f t="shared" si="3"/>
        <v>5385909.64</v>
      </c>
      <c r="O18" s="31">
        <f aca="true" t="shared" si="4" ref="O18:O23">SUM(B18:N18)</f>
        <v>189639654.29000002</v>
      </c>
    </row>
    <row r="19" spans="1:23" ht="18.75" customHeight="1">
      <c r="A19" s="30" t="s">
        <v>38</v>
      </c>
      <c r="B19" s="20">
        <f>IF(B15&lt;&gt;0,ROUND((B15-1)*B18,2),0)</f>
        <v>-8112.8</v>
      </c>
      <c r="C19" s="26">
        <f aca="true" t="shared" si="5" ref="C19:N19">IF(C15&lt;&gt;0,ROUND((C15-1)*C18,2),0)</f>
        <v>374511.66</v>
      </c>
      <c r="D19" s="26">
        <f t="shared" si="5"/>
        <v>-169572.97</v>
      </c>
      <c r="E19" s="26">
        <f t="shared" si="5"/>
        <v>-655916.1</v>
      </c>
      <c r="F19" s="26">
        <f t="shared" si="5"/>
        <v>-266978.15</v>
      </c>
      <c r="G19" s="26">
        <f t="shared" si="5"/>
        <v>728553.91</v>
      </c>
      <c r="H19" s="26">
        <f t="shared" si="5"/>
        <v>805550.77</v>
      </c>
      <c r="I19" s="26">
        <f t="shared" si="5"/>
        <v>-351557.97</v>
      </c>
      <c r="J19" s="26">
        <f t="shared" si="5"/>
        <v>834820.59</v>
      </c>
      <c r="K19" s="26">
        <f t="shared" si="5"/>
        <v>-101482.67</v>
      </c>
      <c r="L19" s="26">
        <f t="shared" si="5"/>
        <v>-66075.85</v>
      </c>
      <c r="M19" s="26">
        <f t="shared" si="5"/>
        <v>835933.54</v>
      </c>
      <c r="N19" s="26">
        <f t="shared" si="5"/>
        <v>-285919.27</v>
      </c>
      <c r="O19" s="31">
        <f t="shared" si="4"/>
        <v>1673754.69</v>
      </c>
      <c r="W19" s="32"/>
    </row>
    <row r="20" spans="1:15" ht="18.75" customHeight="1">
      <c r="A20" s="30" t="s">
        <v>39</v>
      </c>
      <c r="B20" s="26">
        <v>1060626.8599999994</v>
      </c>
      <c r="C20" s="26">
        <v>818308.9500000003</v>
      </c>
      <c r="D20" s="26">
        <v>345676.2299999999</v>
      </c>
      <c r="E20" s="26">
        <v>159384.87</v>
      </c>
      <c r="F20" s="26">
        <v>441788.03000000014</v>
      </c>
      <c r="G20" s="26">
        <v>671247.9199999998</v>
      </c>
      <c r="H20" s="26">
        <v>143746.90999999995</v>
      </c>
      <c r="I20" s="26">
        <v>489655.13999999966</v>
      </c>
      <c r="J20" s="26">
        <v>670012.8100000003</v>
      </c>
      <c r="K20" s="26">
        <v>1028264.02</v>
      </c>
      <c r="L20" s="26">
        <v>873454.77</v>
      </c>
      <c r="M20" s="26">
        <v>393953.9799999999</v>
      </c>
      <c r="N20" s="26">
        <v>194097</v>
      </c>
      <c r="O20" s="31">
        <f t="shared" si="4"/>
        <v>7290217.489999999</v>
      </c>
    </row>
    <row r="21" spans="1:15" ht="18.75" customHeight="1">
      <c r="A21" s="30" t="s">
        <v>40</v>
      </c>
      <c r="B21" s="26">
        <v>59436.58</v>
      </c>
      <c r="C21" s="26">
        <v>59436.58</v>
      </c>
      <c r="D21" s="26">
        <v>0</v>
      </c>
      <c r="E21" s="26">
        <v>0</v>
      </c>
      <c r="F21" s="26">
        <v>41039.570000000014</v>
      </c>
      <c r="G21" s="26">
        <v>41039.570000000014</v>
      </c>
      <c r="H21" s="26">
        <v>0</v>
      </c>
      <c r="I21" s="26">
        <v>0</v>
      </c>
      <c r="J21" s="26">
        <v>0</v>
      </c>
      <c r="K21" s="26">
        <v>41039.570000000014</v>
      </c>
      <c r="L21" s="26">
        <v>41039.570000000014</v>
      </c>
      <c r="M21" s="26">
        <v>0</v>
      </c>
      <c r="N21" s="26">
        <v>41039.570000000014</v>
      </c>
      <c r="O21" s="31">
        <f t="shared" si="4"/>
        <v>324071.01000000007</v>
      </c>
    </row>
    <row r="22" spans="1:15" ht="18.75" customHeight="1">
      <c r="A22" s="30" t="s">
        <v>41</v>
      </c>
      <c r="B22" s="26">
        <v>-317873.6700000001</v>
      </c>
      <c r="C22" s="26">
        <v>-56197.25999999998</v>
      </c>
      <c r="D22" s="26">
        <v>-566884.3700000002</v>
      </c>
      <c r="E22" s="26">
        <v>-120220.2</v>
      </c>
      <c r="F22" s="26">
        <v>-360727.36999999994</v>
      </c>
      <c r="G22" s="26">
        <v>-228587.45999999993</v>
      </c>
      <c r="H22" s="26">
        <v>-197593.40000000002</v>
      </c>
      <c r="I22" s="26">
        <v>0</v>
      </c>
      <c r="J22" s="26">
        <v>-321100.24000000005</v>
      </c>
      <c r="K22" s="26">
        <v>-195294.87999999992</v>
      </c>
      <c r="L22" s="26">
        <v>-382067.93999999977</v>
      </c>
      <c r="M22" s="26">
        <v>-8312.219999999998</v>
      </c>
      <c r="N22" s="26">
        <v>-17682.299999999996</v>
      </c>
      <c r="O22" s="31">
        <f t="shared" si="4"/>
        <v>-2772541.31</v>
      </c>
    </row>
    <row r="23" spans="1:26" ht="18.75" customHeight="1">
      <c r="A23" s="30" t="s">
        <v>42</v>
      </c>
      <c r="B23" s="26">
        <v>919081.0899999995</v>
      </c>
      <c r="C23" s="26">
        <v>871177.2200000006</v>
      </c>
      <c r="D23" s="26">
        <v>374809.05000000016</v>
      </c>
      <c r="E23" s="26">
        <v>155918.89</v>
      </c>
      <c r="F23" s="26">
        <v>407997.57999999996</v>
      </c>
      <c r="G23" s="26">
        <v>263411.40999999986</v>
      </c>
      <c r="H23" s="26">
        <v>0</v>
      </c>
      <c r="I23" s="26">
        <v>1062398.1800000004</v>
      </c>
      <c r="J23" s="26">
        <v>645546.6699999998</v>
      </c>
      <c r="K23" s="26">
        <v>847724.1900000002</v>
      </c>
      <c r="L23" s="26">
        <v>817919.6</v>
      </c>
      <c r="M23" s="26">
        <v>753993.9100000001</v>
      </c>
      <c r="N23" s="26">
        <v>213638.35999999993</v>
      </c>
      <c r="O23" s="31">
        <f t="shared" si="4"/>
        <v>7333616.150000001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33"/>
      <c r="B24" s="20"/>
      <c r="C24" s="2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1:15" ht="18.75" customHeight="1">
      <c r="A25" s="18" t="s">
        <v>43</v>
      </c>
      <c r="B25" s="36">
        <f aca="true" t="shared" si="6" ref="B25:O25">+B26+B28+B39+B40+B43-B44</f>
        <v>-1290706.48</v>
      </c>
      <c r="C25" s="36">
        <f>+C26+C28+C39+C40+C43-C44</f>
        <v>-1360804.54</v>
      </c>
      <c r="D25" s="36">
        <f t="shared" si="6"/>
        <v>184740.8999999993</v>
      </c>
      <c r="E25" s="36">
        <f t="shared" si="6"/>
        <v>-488620.5</v>
      </c>
      <c r="F25" s="36">
        <f t="shared" si="6"/>
        <v>-1775393.6400000008</v>
      </c>
      <c r="G25" s="36">
        <f t="shared" si="6"/>
        <v>-2308844.5299999993</v>
      </c>
      <c r="H25" s="36">
        <f t="shared" si="6"/>
        <v>360095.06999999983</v>
      </c>
      <c r="I25" s="36">
        <f t="shared" si="6"/>
        <v>-988340.31</v>
      </c>
      <c r="J25" s="36">
        <f t="shared" si="6"/>
        <v>-1600143.72</v>
      </c>
      <c r="K25" s="36">
        <f t="shared" si="6"/>
        <v>498213.18999999994</v>
      </c>
      <c r="L25" s="36">
        <f t="shared" si="6"/>
        <v>680672.06</v>
      </c>
      <c r="M25" s="36">
        <f t="shared" si="6"/>
        <v>-531526.54</v>
      </c>
      <c r="N25" s="36">
        <f t="shared" si="6"/>
        <v>-684369.0599999999</v>
      </c>
      <c r="O25" s="36">
        <f t="shared" si="6"/>
        <v>-9305028.100000001</v>
      </c>
    </row>
    <row r="26" spans="1:15" ht="18.75" customHeight="1">
      <c r="A26" s="30" t="s">
        <v>44</v>
      </c>
      <c r="B26" s="37">
        <f>+B27</f>
        <v>-2132785.6</v>
      </c>
      <c r="C26" s="37">
        <f>+C27</f>
        <v>-2054910</v>
      </c>
      <c r="D26" s="37">
        <f aca="true" t="shared" si="7" ref="D26:O26">+D27</f>
        <v>-1403300.8</v>
      </c>
      <c r="E26" s="37">
        <f t="shared" si="7"/>
        <v>-299015.2</v>
      </c>
      <c r="F26" s="37">
        <f t="shared" si="7"/>
        <v>-1253643.6</v>
      </c>
      <c r="G26" s="37">
        <f t="shared" si="7"/>
        <v>-2371604.4</v>
      </c>
      <c r="H26" s="37">
        <f t="shared" si="7"/>
        <v>-303802.4</v>
      </c>
      <c r="I26" s="37">
        <f t="shared" si="7"/>
        <v>-2002646.8</v>
      </c>
      <c r="J26" s="37">
        <f t="shared" si="7"/>
        <v>-1684984.4</v>
      </c>
      <c r="K26" s="37">
        <f t="shared" si="7"/>
        <v>-1559566.8</v>
      </c>
      <c r="L26" s="37">
        <f t="shared" si="7"/>
        <v>-1406319.2</v>
      </c>
      <c r="M26" s="37">
        <f t="shared" si="7"/>
        <v>-783530</v>
      </c>
      <c r="N26" s="37">
        <f t="shared" si="7"/>
        <v>-634418.4</v>
      </c>
      <c r="O26" s="37">
        <f t="shared" si="7"/>
        <v>-17890527.6</v>
      </c>
    </row>
    <row r="27" spans="1:26" ht="18.75" customHeight="1">
      <c r="A27" s="33" t="s">
        <v>45</v>
      </c>
      <c r="B27" s="20">
        <f>ROUND((-B9)*$G$3,2)</f>
        <v>-2132785.6</v>
      </c>
      <c r="C27" s="20">
        <f aca="true" t="shared" si="8" ref="C27:N27">ROUND((-C9)*$G$3,2)</f>
        <v>-2054910</v>
      </c>
      <c r="D27" s="20">
        <f t="shared" si="8"/>
        <v>-1403300.8</v>
      </c>
      <c r="E27" s="20">
        <f t="shared" si="8"/>
        <v>-299015.2</v>
      </c>
      <c r="F27" s="20">
        <f t="shared" si="8"/>
        <v>-1253643.6</v>
      </c>
      <c r="G27" s="20">
        <f t="shared" si="8"/>
        <v>-2371604.4</v>
      </c>
      <c r="H27" s="20">
        <f t="shared" si="8"/>
        <v>-303802.4</v>
      </c>
      <c r="I27" s="20">
        <f t="shared" si="8"/>
        <v>-2002646.8</v>
      </c>
      <c r="J27" s="20">
        <f t="shared" si="8"/>
        <v>-1684984.4</v>
      </c>
      <c r="K27" s="20">
        <f t="shared" si="8"/>
        <v>-1559566.8</v>
      </c>
      <c r="L27" s="20">
        <f t="shared" si="8"/>
        <v>-1406319.2</v>
      </c>
      <c r="M27" s="20">
        <f t="shared" si="8"/>
        <v>-783530</v>
      </c>
      <c r="N27" s="20">
        <f t="shared" si="8"/>
        <v>-634418.4</v>
      </c>
      <c r="O27" s="38">
        <f aca="true" t="shared" si="9" ref="O27:O44">SUM(B27:N27)</f>
        <v>-17890527.6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30" t="s">
        <v>46</v>
      </c>
      <c r="B28" s="37">
        <v>-335525.71</v>
      </c>
      <c r="C28" s="37">
        <v>-153934.66999999998</v>
      </c>
      <c r="D28" s="37">
        <v>1155519.5499999993</v>
      </c>
      <c r="E28" s="37">
        <v>-88813.21000000002</v>
      </c>
      <c r="F28" s="37">
        <v>-1453774.8700000006</v>
      </c>
      <c r="G28" s="37">
        <v>-261349.28</v>
      </c>
      <c r="H28" s="37">
        <v>-222313.19000000018</v>
      </c>
      <c r="I28" s="37">
        <v>-198014.68</v>
      </c>
      <c r="J28" s="37">
        <v>-167673.48</v>
      </c>
      <c r="K28" s="37">
        <v>1960109.27</v>
      </c>
      <c r="L28" s="37">
        <v>1791567.45</v>
      </c>
      <c r="M28" s="37">
        <v>-91216.17</v>
      </c>
      <c r="N28" s="37">
        <v>-67372.56999999999</v>
      </c>
      <c r="O28" s="37">
        <f>SUM(O29:O37)</f>
        <v>1867208.4400000013</v>
      </c>
    </row>
    <row r="29" spans="1:26" ht="18.75" customHeight="1">
      <c r="A29" s="33" t="s">
        <v>47</v>
      </c>
      <c r="B29" s="39">
        <v>-206425.91</v>
      </c>
      <c r="C29" s="39">
        <v>-75281.83</v>
      </c>
      <c r="D29" s="39">
        <v>-445493.3</v>
      </c>
      <c r="E29" s="39">
        <v>-65324.55000000001</v>
      </c>
      <c r="F29" s="39">
        <v>-372846.66</v>
      </c>
      <c r="G29" s="39">
        <v>-172174.87</v>
      </c>
      <c r="H29" s="39">
        <v>-198774.18</v>
      </c>
      <c r="I29" s="39">
        <v>-105636.04000000001</v>
      </c>
      <c r="J29" s="39">
        <v>-89528.41</v>
      </c>
      <c r="K29" s="39">
        <v>-242158.96</v>
      </c>
      <c r="L29" s="39">
        <v>-245004.81</v>
      </c>
      <c r="M29" s="39">
        <v>-48099.649999999994</v>
      </c>
      <c r="N29" s="39">
        <v>-43338.299999999996</v>
      </c>
      <c r="O29" s="39">
        <f t="shared" si="9"/>
        <v>-2310087.4699999997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3" t="s">
        <v>48</v>
      </c>
      <c r="B30" s="39">
        <v>-1199.7</v>
      </c>
      <c r="C30" s="39">
        <v>-1006.2</v>
      </c>
      <c r="D30" s="39">
        <v>0</v>
      </c>
      <c r="E30" s="39">
        <v>0</v>
      </c>
      <c r="F30" s="39">
        <v>-464.4</v>
      </c>
      <c r="G30" s="39">
        <v>0</v>
      </c>
      <c r="H30" s="39">
        <v>0</v>
      </c>
      <c r="I30" s="39">
        <v>-6811.2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f t="shared" si="9"/>
        <v>-9481.5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3" t="s">
        <v>49</v>
      </c>
      <c r="B31" s="39">
        <v>0</v>
      </c>
      <c r="C31" s="39">
        <v>0</v>
      </c>
      <c r="D31" s="39">
        <v>1678913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f t="shared" si="9"/>
        <v>1678913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3" t="s">
        <v>50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51</v>
      </c>
      <c r="B33" s="39">
        <v>-6942.2</v>
      </c>
      <c r="C33" s="39">
        <v>-6942.2</v>
      </c>
      <c r="D33" s="39">
        <v>0</v>
      </c>
      <c r="E33" s="39">
        <v>-1348</v>
      </c>
      <c r="F33" s="39">
        <v>0</v>
      </c>
      <c r="G33" s="39">
        <v>0</v>
      </c>
      <c r="H33" s="39">
        <v>0</v>
      </c>
      <c r="I33" s="39">
        <v>-3909.2</v>
      </c>
      <c r="J33" s="39">
        <v>-2022</v>
      </c>
      <c r="K33" s="39">
        <v>0</v>
      </c>
      <c r="L33" s="39">
        <v>0</v>
      </c>
      <c r="M33" s="39">
        <v>-1078.4</v>
      </c>
      <c r="N33" s="39">
        <v>0</v>
      </c>
      <c r="O33" s="39">
        <f t="shared" si="9"/>
        <v>-22242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6" t="s">
        <v>52</v>
      </c>
      <c r="B34" s="39">
        <v>0</v>
      </c>
      <c r="C34" s="39">
        <v>0</v>
      </c>
      <c r="D34" s="39">
        <v>13577000</v>
      </c>
      <c r="E34" s="39">
        <v>0</v>
      </c>
      <c r="F34" s="39">
        <v>10150000</v>
      </c>
      <c r="G34" s="39">
        <v>0</v>
      </c>
      <c r="H34" s="39">
        <v>3479000</v>
      </c>
      <c r="I34" s="39">
        <v>0</v>
      </c>
      <c r="J34" s="39">
        <v>0</v>
      </c>
      <c r="K34" s="39">
        <v>4720000</v>
      </c>
      <c r="L34" s="39">
        <v>4340000</v>
      </c>
      <c r="M34" s="39">
        <v>0</v>
      </c>
      <c r="N34" s="39">
        <v>0</v>
      </c>
      <c r="O34" s="39">
        <f t="shared" si="9"/>
        <v>36266000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6" t="s">
        <v>53</v>
      </c>
      <c r="B35" s="39">
        <v>0</v>
      </c>
      <c r="C35" s="39">
        <v>0</v>
      </c>
      <c r="D35" s="39">
        <v>-13577000</v>
      </c>
      <c r="E35" s="39">
        <v>0</v>
      </c>
      <c r="F35" s="39">
        <v>-11150000</v>
      </c>
      <c r="G35" s="39">
        <v>0</v>
      </c>
      <c r="H35" s="39">
        <v>-3479000</v>
      </c>
      <c r="I35" s="39">
        <v>0</v>
      </c>
      <c r="J35" s="39">
        <v>0</v>
      </c>
      <c r="K35" s="39">
        <v>-2410000</v>
      </c>
      <c r="L35" s="39">
        <v>-2210000</v>
      </c>
      <c r="M35" s="39">
        <v>0</v>
      </c>
      <c r="N35" s="39">
        <v>0</v>
      </c>
      <c r="O35" s="39">
        <f t="shared" si="9"/>
        <v>-32826000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9">
        <v>-120957.9</v>
      </c>
      <c r="C37" s="39">
        <v>-70704.44</v>
      </c>
      <c r="D37" s="39">
        <v>-77900.15</v>
      </c>
      <c r="E37" s="39">
        <v>-22140.66</v>
      </c>
      <c r="F37" s="39">
        <v>-80463.81</v>
      </c>
      <c r="G37" s="39">
        <v>-89174.41</v>
      </c>
      <c r="H37" s="39">
        <v>-23539.01</v>
      </c>
      <c r="I37" s="39">
        <v>-81658.24</v>
      </c>
      <c r="J37" s="39">
        <v>-76123.07</v>
      </c>
      <c r="K37" s="39">
        <v>-107731.77</v>
      </c>
      <c r="L37" s="39">
        <v>-93427.74</v>
      </c>
      <c r="M37" s="39">
        <v>-42038.12</v>
      </c>
      <c r="N37" s="39">
        <v>-24034.27</v>
      </c>
      <c r="O37" s="39">
        <f t="shared" si="9"/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0" t="s">
        <v>56</v>
      </c>
      <c r="B39" s="41">
        <v>1177604.83</v>
      </c>
      <c r="C39" s="41">
        <v>848040.13</v>
      </c>
      <c r="D39" s="41">
        <v>603942.88</v>
      </c>
      <c r="E39" s="41">
        <v>-100792.09</v>
      </c>
      <c r="F39" s="41">
        <v>849830.9199999999</v>
      </c>
      <c r="G39" s="41">
        <v>318950.74</v>
      </c>
      <c r="H39" s="41">
        <v>886210.66</v>
      </c>
      <c r="I39" s="41">
        <v>1212321.17</v>
      </c>
      <c r="J39" s="41">
        <v>252514.16</v>
      </c>
      <c r="K39" s="41">
        <v>97670.72</v>
      </c>
      <c r="L39" s="41">
        <v>295423.81000000006</v>
      </c>
      <c r="M39" s="41">
        <v>343219.62999999995</v>
      </c>
      <c r="N39" s="41">
        <v>17421.91</v>
      </c>
      <c r="O39" s="39">
        <f t="shared" si="9"/>
        <v>6802359.47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0" t="s">
        <v>57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5158.41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39">
        <f t="shared" si="9"/>
        <v>5158.41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9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8" t="s">
        <v>58</v>
      </c>
      <c r="B42" s="42">
        <f>+B17+B25</f>
        <v>23539598.329999994</v>
      </c>
      <c r="C42" s="42">
        <f aca="true" t="shared" si="10" ref="C42:N42">+C17+C25</f>
        <v>17877728.469999995</v>
      </c>
      <c r="D42" s="42">
        <f t="shared" si="10"/>
        <v>15409326.049999999</v>
      </c>
      <c r="E42" s="42">
        <f t="shared" si="10"/>
        <v>4613410.32</v>
      </c>
      <c r="F42" s="42">
        <f t="shared" si="10"/>
        <v>14410205.209999999</v>
      </c>
      <c r="G42" s="42">
        <f t="shared" si="10"/>
        <v>20598261.799999997</v>
      </c>
      <c r="H42" s="42">
        <f t="shared" si="10"/>
        <v>4335578.93</v>
      </c>
      <c r="I42" s="42">
        <f t="shared" si="10"/>
        <v>17025656.02</v>
      </c>
      <c r="J42" s="42">
        <f t="shared" si="10"/>
        <v>15587229.87</v>
      </c>
      <c r="K42" s="42">
        <f t="shared" si="10"/>
        <v>23510499.240000002</v>
      </c>
      <c r="L42" s="42">
        <f t="shared" si="10"/>
        <v>21708809.63</v>
      </c>
      <c r="M42" s="42">
        <f t="shared" si="10"/>
        <v>10720726.41</v>
      </c>
      <c r="N42" s="42">
        <f t="shared" si="10"/>
        <v>4846713.94</v>
      </c>
      <c r="O42" s="42">
        <f>SUM(B42:N42)</f>
        <v>194183744.21999997</v>
      </c>
      <c r="P42"/>
      <c r="Q42" s="43"/>
      <c r="R42"/>
      <c r="S42"/>
      <c r="T42"/>
      <c r="U42"/>
      <c r="V42"/>
      <c r="W42"/>
      <c r="X42"/>
      <c r="Y42"/>
      <c r="Z42"/>
    </row>
    <row r="43" spans="1:19" ht="18.75" customHeight="1">
      <c r="A43" s="44" t="s">
        <v>59</v>
      </c>
      <c r="B43" s="39">
        <v>0</v>
      </c>
      <c r="C43" s="39">
        <v>0</v>
      </c>
      <c r="D43" s="39">
        <v>-171420.73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20">
        <f t="shared" si="9"/>
        <v>-171420.73</v>
      </c>
      <c r="P43"/>
      <c r="Q43"/>
      <c r="R43"/>
      <c r="S43"/>
    </row>
    <row r="44" spans="1:19" ht="18.75" customHeight="1">
      <c r="A44" s="44" t="s">
        <v>60</v>
      </c>
      <c r="B44" s="39">
        <v>0</v>
      </c>
      <c r="C44" s="39">
        <v>0</v>
      </c>
      <c r="D44" s="39">
        <v>0</v>
      </c>
      <c r="E44" s="39">
        <v>0</v>
      </c>
      <c r="F44" s="39">
        <v>-82193.91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20">
        <f t="shared" si="9"/>
        <v>-82193.91</v>
      </c>
      <c r="P44"/>
      <c r="Q44" s="43"/>
      <c r="R44"/>
      <c r="S44"/>
    </row>
    <row r="45" spans="1:19" ht="15.75">
      <c r="A45" s="45"/>
      <c r="B45" s="46"/>
      <c r="C45" s="46"/>
      <c r="D45" s="47"/>
      <c r="E45" s="47"/>
      <c r="F45" s="47"/>
      <c r="G45" s="47"/>
      <c r="H45" s="47"/>
      <c r="I45" s="46"/>
      <c r="J45" s="47"/>
      <c r="K45" s="47"/>
      <c r="L45" s="47"/>
      <c r="M45" s="47"/>
      <c r="N45" s="47"/>
      <c r="O45" s="48"/>
      <c r="P45" s="49"/>
      <c r="Q45"/>
      <c r="R45" s="43"/>
      <c r="S45"/>
    </row>
    <row r="46" spans="1:19" ht="12.75" customHeight="1">
      <c r="A46" s="50"/>
      <c r="B46" s="51"/>
      <c r="C46" s="51"/>
      <c r="D46" s="52"/>
      <c r="E46" s="52"/>
      <c r="F46" s="52"/>
      <c r="G46" s="52"/>
      <c r="H46" s="52"/>
      <c r="I46" s="51"/>
      <c r="J46" s="52"/>
      <c r="K46" s="52"/>
      <c r="L46" s="52"/>
      <c r="M46" s="52"/>
      <c r="N46" s="52"/>
      <c r="O46" s="53"/>
      <c r="P46" s="49"/>
      <c r="Q46"/>
      <c r="R46" s="43"/>
      <c r="S46"/>
    </row>
    <row r="47" spans="1:17" ht="15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Q47"/>
    </row>
    <row r="48" spans="1:17" ht="18.75" customHeight="1">
      <c r="A48" s="18" t="s">
        <v>61</v>
      </c>
      <c r="B48" s="57">
        <f aca="true" t="shared" si="11" ref="B48:O48">SUM(B49:B59)</f>
        <v>23539598.32</v>
      </c>
      <c r="C48" s="57">
        <f t="shared" si="11"/>
        <v>17877728.450000003</v>
      </c>
      <c r="D48" s="57">
        <f t="shared" si="11"/>
        <v>15409326.07</v>
      </c>
      <c r="E48" s="57">
        <f t="shared" si="11"/>
        <v>4613410.31</v>
      </c>
      <c r="F48" s="57">
        <f t="shared" si="11"/>
        <v>14410205.189999996</v>
      </c>
      <c r="G48" s="57">
        <f t="shared" si="11"/>
        <v>20598261.78</v>
      </c>
      <c r="H48" s="57">
        <f t="shared" si="11"/>
        <v>4335578.93</v>
      </c>
      <c r="I48" s="57">
        <f t="shared" si="11"/>
        <v>17025656</v>
      </c>
      <c r="J48" s="57">
        <f t="shared" si="11"/>
        <v>15587229.880000003</v>
      </c>
      <c r="K48" s="57">
        <f t="shared" si="11"/>
        <v>23510499.22</v>
      </c>
      <c r="L48" s="57">
        <f t="shared" si="11"/>
        <v>21708809.650000002</v>
      </c>
      <c r="M48" s="57">
        <f t="shared" si="11"/>
        <v>10720726.409999998</v>
      </c>
      <c r="N48" s="57">
        <f t="shared" si="11"/>
        <v>4846713.930000001</v>
      </c>
      <c r="O48" s="42">
        <f t="shared" si="11"/>
        <v>194183744.14000002</v>
      </c>
      <c r="Q48"/>
    </row>
    <row r="49" spans="1:18" ht="18.75" customHeight="1">
      <c r="A49" s="30" t="s">
        <v>62</v>
      </c>
      <c r="B49" s="15">
        <v>19128597.45</v>
      </c>
      <c r="C49" s="15">
        <v>12945828.590000002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42">
        <f>SUM(B49:N49)</f>
        <v>32074426.04</v>
      </c>
      <c r="P49"/>
      <c r="Q49"/>
      <c r="R49" s="43"/>
    </row>
    <row r="50" spans="1:16" ht="18.75" customHeight="1">
      <c r="A50" s="30" t="s">
        <v>63</v>
      </c>
      <c r="B50" s="15">
        <v>4411000.87</v>
      </c>
      <c r="C50" s="15">
        <v>4931899.860000001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42">
        <f aca="true" t="shared" si="12" ref="O50:O59">SUM(B50:N50)</f>
        <v>9342900.73</v>
      </c>
      <c r="P50"/>
    </row>
    <row r="51" spans="1:17" ht="18.75" customHeight="1">
      <c r="A51" s="30" t="s">
        <v>64</v>
      </c>
      <c r="B51" s="15">
        <v>0</v>
      </c>
      <c r="C51" s="15">
        <v>0</v>
      </c>
      <c r="D51" s="15">
        <v>15409326.07</v>
      </c>
      <c r="E51" s="15">
        <v>0</v>
      </c>
      <c r="F51" s="15">
        <v>0</v>
      </c>
      <c r="G51" s="15">
        <v>0</v>
      </c>
      <c r="H51" s="15">
        <v>4335578.93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37">
        <f t="shared" si="12"/>
        <v>19744905</v>
      </c>
      <c r="Q51"/>
    </row>
    <row r="52" spans="1:18" ht="18.75" customHeight="1">
      <c r="A52" s="30" t="s">
        <v>65</v>
      </c>
      <c r="B52" s="15">
        <v>0</v>
      </c>
      <c r="C52" s="15">
        <v>0</v>
      </c>
      <c r="D52" s="15">
        <v>0</v>
      </c>
      <c r="E52" s="15">
        <v>4613410.31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42">
        <f t="shared" si="12"/>
        <v>4613410.31</v>
      </c>
      <c r="R52"/>
    </row>
    <row r="53" spans="1:19" ht="18.75" customHeight="1">
      <c r="A53" s="30" t="s">
        <v>66</v>
      </c>
      <c r="B53" s="15">
        <v>0</v>
      </c>
      <c r="C53" s="15">
        <v>0</v>
      </c>
      <c r="D53" s="15">
        <v>0</v>
      </c>
      <c r="E53" s="15">
        <v>0</v>
      </c>
      <c r="F53" s="15">
        <v>14410205.189999996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37">
        <f t="shared" si="12"/>
        <v>14410205.189999996</v>
      </c>
      <c r="S53"/>
    </row>
    <row r="54" spans="1:20" ht="18.75" customHeight="1">
      <c r="A54" s="30" t="s">
        <v>67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20598261.78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42">
        <f t="shared" si="12"/>
        <v>20598261.78</v>
      </c>
      <c r="T54"/>
    </row>
    <row r="55" spans="1:21" ht="18.75" customHeight="1">
      <c r="A55" s="30" t="s">
        <v>68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17025656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42">
        <f t="shared" si="12"/>
        <v>17025656</v>
      </c>
      <c r="U55"/>
    </row>
    <row r="56" spans="1:22" ht="18.75" customHeight="1">
      <c r="A56" s="30" t="s">
        <v>69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15587229.880000003</v>
      </c>
      <c r="K56" s="15">
        <v>0</v>
      </c>
      <c r="L56" s="15">
        <v>0</v>
      </c>
      <c r="M56" s="15">
        <v>0</v>
      </c>
      <c r="N56" s="15">
        <v>0</v>
      </c>
      <c r="O56" s="42">
        <f t="shared" si="12"/>
        <v>15587229.880000003</v>
      </c>
      <c r="V56"/>
    </row>
    <row r="57" spans="1:23" ht="18.75" customHeight="1">
      <c r="A57" s="30" t="s">
        <v>70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23510499.22</v>
      </c>
      <c r="L57" s="15">
        <v>21708809.650000002</v>
      </c>
      <c r="M57" s="15">
        <v>0</v>
      </c>
      <c r="N57" s="15">
        <v>0</v>
      </c>
      <c r="O57" s="42">
        <f t="shared" si="12"/>
        <v>45219308.870000005</v>
      </c>
      <c r="P57"/>
      <c r="W57"/>
    </row>
    <row r="58" spans="1:25" ht="18.75" customHeight="1">
      <c r="A58" s="30" t="s">
        <v>71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10720726.409999998</v>
      </c>
      <c r="N58" s="15">
        <v>0</v>
      </c>
      <c r="O58" s="42">
        <f t="shared" si="12"/>
        <v>10720726.409999998</v>
      </c>
      <c r="R58"/>
      <c r="Y58"/>
    </row>
    <row r="59" spans="1:26" ht="18.75" customHeight="1">
      <c r="A59" s="45" t="s">
        <v>72</v>
      </c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4846713.930000001</v>
      </c>
      <c r="O59" s="59">
        <f t="shared" si="12"/>
        <v>4846713.930000001</v>
      </c>
      <c r="P59"/>
      <c r="S59"/>
      <c r="Z59"/>
    </row>
    <row r="60" spans="1:12" ht="21" customHeight="1">
      <c r="A60" s="60" t="s">
        <v>73</v>
      </c>
      <c r="B60" s="61"/>
      <c r="C60" s="61"/>
      <c r="D60"/>
      <c r="E60"/>
      <c r="F60"/>
      <c r="G60"/>
      <c r="H60" s="62"/>
      <c r="I60" s="62"/>
      <c r="J60"/>
      <c r="K60"/>
      <c r="L60"/>
    </row>
    <row r="61" spans="1:14" ht="15.75">
      <c r="A61" s="63" t="s">
        <v>74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5.75">
      <c r="A62" s="64" t="s">
        <v>75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2" ht="13.5">
      <c r="B63" s="61"/>
      <c r="C63" s="61"/>
      <c r="D63"/>
      <c r="E63"/>
      <c r="F63"/>
      <c r="G63"/>
      <c r="H63" s="62"/>
      <c r="I63" s="62"/>
      <c r="J63"/>
      <c r="K63"/>
      <c r="L63"/>
    </row>
    <row r="64" spans="2:12" ht="13.5">
      <c r="B64"/>
      <c r="C64"/>
      <c r="D64"/>
      <c r="E64"/>
      <c r="F64"/>
      <c r="G64"/>
      <c r="H64"/>
      <c r="I64"/>
      <c r="J64"/>
      <c r="K64"/>
      <c r="L64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ht="13.5">
      <c r="K66"/>
    </row>
    <row r="67" ht="13.5">
      <c r="L67"/>
    </row>
    <row r="68" ht="13.5">
      <c r="M68"/>
    </row>
    <row r="69" ht="13.5">
      <c r="N69"/>
    </row>
    <row r="98" spans="2:14" ht="13.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2021-05-13T21:02:11Z</dcterms:created>
  <dcterms:modified xsi:type="dcterms:W3CDTF">2021-05-13T21:02:49Z</dcterms:modified>
  <cp:category/>
  <cp:version/>
  <cp:contentType/>
  <cp:contentStatus/>
</cp:coreProperties>
</file>