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<sst xmlns="http://schemas.openxmlformats.org/spreadsheetml/2006/main" count="77" uniqueCount="114">
  <si>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</si>
  <si>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</si>
  <si>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</si>
  <si>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</si>
  <si>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</si>
  <si>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</si>
  <si>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</si>
  <si>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</si>
  <si>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</si>
  <si>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</si>
  <si>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</si>
  <si>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</si>
  <si>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</si>
  <si>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</si>
  <si>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</si>
  <si>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</si>
  <si>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</si>
  <si>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</si>
  <si>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</si>
  <si>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</si>
  <si>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</si>
  <si>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</si>
  <si>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</si>
  <si>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</si>
  <si>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</si>
  <si>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</si>
  <si>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</si>
  <si>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</si>
  <si>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</si>
  <si>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</si>
  <si>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</si>
  <si>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</si>
  <si>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</si>
  <si>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</si>
  <si>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</si>
  <si>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</si>
  <si>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</si>
  <si>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</si>
  <si>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</si>
  <si>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</si>
  <si>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</si>
  <si>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</si>
  <si>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</si>
  <si>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</si>
  <si>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</si>
  <si>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</si>
  <si>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</si>
  <si>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</si>
  <si>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</si>
  <si>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</si>
  <si>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</si>
  <si>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</si>
  <si>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</si>
  <si>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</si>
  <si>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</si>
  <si>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</si>
  <si>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</si>
  <si>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</si>
  <si>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</si>
  <si>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</si>
  <si>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</si>
  <si>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</si>
  <si>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</si>
  <si>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</si>
  <si>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</si>
  <si>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</si>
  <si>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</si>
  <si>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</si>
  <si>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</si>
  <si>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</si>
  <si>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</si>
  <si>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</si>
  <si>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</si>
  <si>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02/01/20 - VENCIMENTO 09/01/20</t>
  </si>
  <si>
    <t>OPERAÇÃO 03/01/20 - VENCIMENTO 10/01/20</t>
  </si>
  <si>
    <t>OPERAÇÃO 04/01/20 - VENCIMENTO 10/01/20</t>
  </si>
  <si>
    <t>OPERAÇÃO 05/01/20 - VENCIMENTO 10/01/20</t>
  </si>
  <si>
    <t>OPERAÇÃO 06/01/20 - VENCIMENTO 13/01/20</t>
  </si>
  <si>
    <t>OPERAÇÃO 07/01/20 - VENCIMENTO 14/01/20</t>
  </si>
  <si>
    <t>OPERAÇÃO 08/01/20 - VENCIMENTO 15/01/20</t>
  </si>
  <si>
    <t>OPERAÇÃO 09/01/20 - VENCIMENTO 16/01/20</t>
  </si>
  <si>
    <t>OPERAÇÃO 25/10/19 - VENCIMENTO 01/11/19</t>
  </si>
  <si>
    <t>OPERAÇÃO 10/01/20 - VENCIMENTO 17/01/20</t>
  </si>
  <si>
    <t>OPERAÇÃO 11/01/20 - VENCIMENTO 17/01/20</t>
  </si>
  <si>
    <t>OPERAÇÃO 12/01/20 - VENCIMENTO 17/01/20</t>
  </si>
  <si>
    <t>OPERAÇÃO 13/01/20 - VENCIMENTO 20/01/20</t>
  </si>
  <si>
    <t>OPERAÇÃO 14/01/20 - VENCIMENTO 21/01/20</t>
  </si>
  <si>
    <t>OPERAÇÃO 15/01/20 - VENCIMENTO 22/01/20</t>
  </si>
  <si>
    <t>OPERAÇÃO 16/01/20 - VENCIMENTO 23/01/20</t>
  </si>
  <si>
    <t>OPERAÇÃO 17/01/20 - VENCIMENTO 24/01/20</t>
  </si>
  <si>
    <t>OPERAÇÃO 18/01/20 - VENCIMENTO 24/01/20</t>
  </si>
  <si>
    <t>OPERAÇÃO 19/01/20 - VENCIMENTO 24/01/20</t>
  </si>
  <si>
    <t>OPERAÇÃO 20/01/20 - VENCIMENTO 27/01/20</t>
  </si>
  <si>
    <t>OPERAÇÃO 21/01/20 - VENCIMENTO 28/01/20</t>
  </si>
  <si>
    <t>OPERAÇÃO 22/01/20 - VENCIMENTO 29/01/20</t>
  </si>
  <si>
    <t>OPERAÇÃO 23/01/20 - VENCIMENTO 30/01/20</t>
  </si>
  <si>
    <t>OPERAÇÃO 24/01/20 - VENCIMENTO 31/01/20</t>
  </si>
  <si>
    <t>OPERAÇÃO 25/01/20 - VENCIMENTO 31/01/20</t>
  </si>
  <si>
    <t>OPERAÇÃO 26/01/20 - VENCIMENTO 31/01/20</t>
  </si>
  <si>
    <t>OPERAÇÃO 27/01/20 - VENCIMENTO 03/02/20</t>
  </si>
  <si>
    <t>OPERAÇÃO 28/01/20 - VENCIMENTO 04/02/20</t>
  </si>
  <si>
    <t>OPERAÇÃO 29/01/20 - VENCIMENTO 05/02/20</t>
  </si>
  <si>
    <t>OPERAÇÃO 30/01/20 - VENCIMENTO 06/02/20</t>
  </si>
  <si>
    <t>OPERAÇÃO 31/01/20 - VENCIMENTO 07/02/20</t>
  </si>
  <si>
    <t>OPERAÇÃO 01/02/20 - VENCIMENTO 07/02/20</t>
  </si>
  <si>
    <t>OPERAÇÃO 02/02/20 - VENCIMENTO 07/02/20</t>
  </si>
  <si>
    <t>OPERAÇÃO 03/02/20 - VENCIMENTO 10/02/20</t>
  </si>
  <si>
    <t>OPERAÇÃO 04/02/20 - VENCIMENTO 11/02/20</t>
  </si>
  <si>
    <t>OPERAÇÃO 05/02/20 - VENCIMENTO 12/02/20</t>
  </si>
  <si>
    <t>OPERAÇÃO 06/02/20 - VENCIMENTO 13/02/20</t>
  </si>
  <si>
    <t>OPERAÇÃO 09/02/20 - VENCIMENTO 14/02/20</t>
  </si>
  <si>
    <t>OPERAÇÃO 08/02/20 - VENCIMENTO 14/02/20</t>
  </si>
  <si>
    <t>OPERAÇÃO 07/02/20 - VENCIMENTO 14/02/20</t>
  </si>
  <si>
    <t>OPERAÇÃO 10/02/20 - VENCIMENTO 17/02/20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</si>
</sst>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4" sqref="B4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113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283083</v>
      </c>
      <c r="C7" s="9">
        <f t="shared" si="0"/>
        <v>196595</v>
      </c>
      <c r="D7" s="9">
        <f t="shared" si="0"/>
        <v>210014</v>
      </c>
      <c r="E7" s="9">
        <f t="shared" si="0"/>
        <v>42336</v>
      </c>
      <c r="F7" s="9">
        <f t="shared" si="0"/>
        <v>180512</v>
      </c>
      <c r="G7" s="9">
        <f t="shared" si="0"/>
        <v>284944</v>
      </c>
      <c r="H7" s="9">
        <f t="shared" si="0"/>
        <v>32975</v>
      </c>
      <c r="I7" s="9">
        <f t="shared" si="0"/>
        <v>195662</v>
      </c>
      <c r="J7" s="9">
        <f t="shared" si="0"/>
        <v>182799</v>
      </c>
      <c r="K7" s="9">
        <f t="shared" si="0"/>
        <v>273705</v>
      </c>
      <c r="L7" s="9">
        <f t="shared" si="0"/>
        <v>225621</v>
      </c>
      <c r="M7" s="9">
        <f t="shared" si="0"/>
        <v>88417</v>
      </c>
      <c r="N7" s="9">
        <f t="shared" si="0"/>
        <v>61363</v>
      </c>
      <c r="O7" s="9">
        <f t="shared" si="0"/>
        <v>2258026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16221</v>
      </c>
      <c r="C8" s="11">
        <f t="shared" si="1"/>
        <v>14190</v>
      </c>
      <c r="D8" s="11">
        <f t="shared" si="1"/>
        <v>11615</v>
      </c>
      <c r="E8" s="11">
        <f t="shared" si="1"/>
        <v>2052</v>
      </c>
      <c r="F8" s="11">
        <f t="shared" si="1"/>
        <v>9852</v>
      </c>
      <c r="G8" s="11">
        <f t="shared" si="1"/>
        <v>16296</v>
      </c>
      <c r="H8" s="11">
        <f t="shared" si="1"/>
        <v>1986</v>
      </c>
      <c r="I8" s="11">
        <f t="shared" si="1"/>
        <v>13596</v>
      </c>
      <c r="J8" s="11">
        <f t="shared" si="1"/>
        <v>13031</v>
      </c>
      <c r="K8" s="11">
        <f t="shared" si="1"/>
        <v>11817</v>
      </c>
      <c r="L8" s="11">
        <f t="shared" si="1"/>
        <v>10742</v>
      </c>
      <c r="M8" s="11">
        <f t="shared" si="1"/>
        <v>5601</v>
      </c>
      <c r="N8" s="11">
        <f t="shared" si="1"/>
        <v>4785</v>
      </c>
      <c r="O8" s="11">
        <f t="shared" si="1"/>
        <v>131784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12508</v>
      </c>
      <c r="C9" s="11">
        <v>11225</v>
      </c>
      <c r="D9" s="11">
        <v>11111</v>
      </c>
      <c r="E9" s="11">
        <v>2431</v>
      </c>
      <c r="F9" s="11">
        <v>10472</v>
      </c>
      <c r="G9" s="11">
        <v>19167</v>
      </c>
      <c r="H9" s="11">
        <v>2348</v>
      </c>
      <c r="I9" s="11">
        <v>18021</v>
      </c>
      <c r="J9" s="11">
        <v>14594</v>
      </c>
      <c r="K9" s="11">
        <v>13347</v>
      </c>
      <c r="L9" s="11">
        <v>12190</v>
      </c>
      <c r="M9" s="11">
        <v>6952</v>
      </c>
      <c r="N9" s="11">
        <v>4933</v>
      </c>
      <c r="O9" s="11">
        <f>SUM(B9:N9)</f>
        <v>131763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4</v>
      </c>
      <c r="I10" s="13">
        <v>3</v>
      </c>
      <c r="J10" s="13">
        <v>0</v>
      </c>
      <c r="K10" s="13">
        <v>11</v>
      </c>
      <c r="L10" s="13">
        <v>0</v>
      </c>
      <c r="M10" s="13">
        <v>2</v>
      </c>
      <c r="N10" s="13">
        <v>0</v>
      </c>
      <c r="O10" s="11">
        <f>SUM(B10:N10)</f>
        <v>21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251622</v>
      </c>
      <c r="C11" s="13">
        <v>164315</v>
      </c>
      <c r="D11" s="13">
        <v>246654</v>
      </c>
      <c r="E11" s="13">
        <v>54252</v>
      </c>
      <c r="F11" s="13">
        <v>235924</v>
      </c>
      <c r="G11" s="13">
        <v>368488</v>
      </c>
      <c r="H11" s="13">
        <v>40410</v>
      </c>
      <c r="I11" s="13">
        <v>268492</v>
      </c>
      <c r="J11" s="13">
        <v>232822</v>
      </c>
      <c r="K11" s="13">
        <v>339434</v>
      </c>
      <c r="L11" s="13">
        <v>281056</v>
      </c>
      <c r="M11" s="13">
        <v>114297</v>
      </c>
      <c r="N11" s="13">
        <v>64984</v>
      </c>
      <c r="O11" s="11">
        <f>SUM(B11:N11)</f>
        <v>2126242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0.999649057135536</v>
      </c>
      <c r="C15" s="19">
        <v>1.02181033205017</v>
      </c>
      <c r="D15" s="19">
        <v>0.988873571466292</v>
      </c>
      <c r="E15" s="19">
        <v>0.882090201532229</v>
      </c>
      <c r="F15" s="19">
        <v>0.983232626946343</v>
      </c>
      <c r="G15" s="19">
        <v>1.03399463006634</v>
      </c>
      <c r="H15" s="19">
        <v>1.249877745132156</v>
      </c>
      <c r="I15" s="19">
        <v>0.979090733874618</v>
      </c>
      <c r="J15" s="19">
        <v>1.054357044452737</v>
      </c>
      <c r="K15" s="19">
        <v>0.995256053492891</v>
      </c>
      <c r="L15" s="19">
        <v>0.996653348298015</v>
      </c>
      <c r="M15" s="19">
        <v>1.090111246574506</v>
      </c>
      <c r="N15" s="19">
        <v>0.946913466575798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700836.6799999999</v>
      </c>
      <c r="C17" s="24">
        <f aca="true" t="shared" si="2" ref="C17:O17">C18+C19+C20+C21+C22+C23</f>
        <v>525978.08</v>
      </c>
      <c r="D17" s="24">
        <f t="shared" si="2"/>
        <v>421523.49000000005</v>
      </c>
      <c r="E17" s="24">
        <f t="shared" si="2"/>
        <v>140858.41999999998</v>
      </c>
      <c r="F17" s="24">
        <f t="shared" si="2"/>
        <v>459175.93999999994</v>
      </c>
      <c r="G17" s="24">
        <f t="shared" si="2"/>
        <v>596586.32</v>
      </c>
      <c r="H17" s="24">
        <f t="shared" si="2"/>
        <v>99266.88</v>
      </c>
      <c r="I17" s="24">
        <f t="shared" si="2"/>
        <v>457704.97</v>
      </c>
      <c r="J17" s="24">
        <f t="shared" si="2"/>
        <v>474168.01</v>
      </c>
      <c r="K17" s="24">
        <f t="shared" si="2"/>
        <v>641065</v>
      </c>
      <c r="L17" s="24">
        <f t="shared" si="2"/>
        <v>601597</v>
      </c>
      <c r="M17" s="24">
        <f t="shared" si="2"/>
        <v>317129.16000000003</v>
      </c>
      <c r="N17" s="24">
        <f t="shared" si="2"/>
        <v>166019.25999999998</v>
      </c>
      <c r="O17" s="24">
        <f t="shared" si="2"/>
        <v>5601909.210000001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632464.04</v>
      </c>
      <c r="C18" s="22">
        <f t="shared" si="3"/>
        <v>453642.96</v>
      </c>
      <c r="D18" s="22">
        <f t="shared" si="3"/>
        <v>424900.32</v>
      </c>
      <c r="E18" s="22">
        <f t="shared" si="3"/>
        <v>146529.13</v>
      </c>
      <c r="F18" s="22">
        <f t="shared" si="3"/>
        <v>423156.23</v>
      </c>
      <c r="G18" s="22">
        <f t="shared" si="3"/>
        <v>549115.58</v>
      </c>
      <c r="H18" s="22">
        <f t="shared" si="3"/>
        <v>85204.1</v>
      </c>
      <c r="I18" s="22">
        <f t="shared" si="3"/>
        <v>447909.45</v>
      </c>
      <c r="J18" s="22">
        <f t="shared" si="3"/>
        <v>421187.18</v>
      </c>
      <c r="K18" s="22">
        <f t="shared" si="3"/>
        <v>596512.68</v>
      </c>
      <c r="L18" s="22">
        <f t="shared" si="3"/>
        <v>559630.33</v>
      </c>
      <c r="M18" s="22">
        <f t="shared" si="3"/>
        <v>253358.91</v>
      </c>
      <c r="N18" s="22">
        <f t="shared" si="3"/>
        <v>158905.62</v>
      </c>
      <c r="O18" s="27">
        <f aca="true" t="shared" si="4" ref="O18:O23">SUM(B18:N18)</f>
        <v>5152516.530000001</v>
      </c>
    </row>
    <row r="19" spans="1:23" ht="18.75" customHeight="1">
      <c r="A19" s="26" t="s">
        <v>36</v>
      </c>
      <c r="B19" s="16">
        <f>IF(B15&lt;&gt;0,ROUND((B15-1)*B18,2),0)</f>
        <v>14548.87</v>
      </c>
      <c r="C19" s="22">
        <f aca="true" t="shared" si="5" ref="C19:N19">IF(C15&lt;&gt;0,ROUND((C15-1)*C18,2),0)</f>
        <v>19187.31</v>
      </c>
      <c r="D19" s="22">
        <f t="shared" si="5"/>
        <v>-13196.11</v>
      </c>
      <c r="E19" s="22">
        <f t="shared" si="5"/>
        <v>-10811.22</v>
      </c>
      <c r="F19" s="22">
        <f t="shared" si="5"/>
        <v>10539.79</v>
      </c>
      <c r="G19" s="22">
        <f t="shared" si="5"/>
        <v>24295.74</v>
      </c>
      <c r="H19" s="22">
        <f t="shared" si="5"/>
        <v>15216.88</v>
      </c>
      <c r="I19" s="22">
        <f t="shared" si="5"/>
        <v>-9761.58</v>
      </c>
      <c r="J19" s="22">
        <f t="shared" si="5"/>
        <v>19242.46</v>
      </c>
      <c r="K19" s="22">
        <f t="shared" si="5"/>
        <v>-7695.38</v>
      </c>
      <c r="L19" s="22">
        <f t="shared" si="5"/>
        <v>-4355.19</v>
      </c>
      <c r="M19" s="22">
        <f t="shared" si="5"/>
        <v>25008.8</v>
      </c>
      <c r="N19" s="22">
        <f t="shared" si="5"/>
        <v>-6632.69</v>
      </c>
      <c r="O19" s="27">
        <f t="shared" si="4"/>
        <v>75587.68</v>
      </c>
      <c r="W19" s="63"/>
    </row>
    <row r="20" spans="1:15" ht="18.75" customHeight="1">
      <c r="A20" s="26" t="s">
        <v>37</v>
      </c>
      <c r="B20" s="22">
        <v>36573.34</v>
      </c>
      <c r="C20" s="22">
        <v>28217.55</v>
      </c>
      <c r="D20" s="22">
        <v>11919.87</v>
      </c>
      <c r="E20" s="22">
        <v>5496.03</v>
      </c>
      <c r="F20" s="22">
        <v>15234.07</v>
      </c>
      <c r="G20" s="22">
        <v>23146.48</v>
      </c>
      <c r="H20" s="22">
        <v>4956.79</v>
      </c>
      <c r="I20" s="22">
        <v>16884.66</v>
      </c>
      <c r="J20" s="22">
        <v>23103.89</v>
      </c>
      <c r="K20" s="22">
        <v>35457.38</v>
      </c>
      <c r="L20" s="22">
        <v>30119.13</v>
      </c>
      <c r="M20" s="22">
        <v>13584.62</v>
      </c>
      <c r="N20" s="22">
        <v>6693</v>
      </c>
      <c r="O20" s="27">
        <f t="shared" si="4"/>
        <v>225750.37</v>
      </c>
    </row>
    <row r="21" spans="1:15" ht="18.75" customHeight="1">
      <c r="A21" s="26" t="s">
        <v>38</v>
      </c>
      <c r="B21" s="22">
        <v>1415.16</v>
      </c>
      <c r="C21" s="22">
        <v>1415.16</v>
      </c>
      <c r="D21" s="22">
        <v>0</v>
      </c>
      <c r="E21" s="22">
        <v>0</v>
      </c>
      <c r="F21" s="22">
        <v>1415.16</v>
      </c>
      <c r="G21" s="22">
        <v>1415.16</v>
      </c>
      <c r="H21" s="22">
        <v>0</v>
      </c>
      <c r="I21" s="22">
        <v>0</v>
      </c>
      <c r="J21" s="22">
        <v>0</v>
      </c>
      <c r="K21" s="22">
        <v>1415.16</v>
      </c>
      <c r="L21" s="22">
        <v>1415.16</v>
      </c>
      <c r="M21" s="22">
        <v>0</v>
      </c>
      <c r="N21" s="22">
        <v>1415.16</v>
      </c>
      <c r="O21" s="27">
        <f t="shared" si="4"/>
        <v>9267.019999999999</v>
      </c>
    </row>
    <row r="22" spans="1:15" ht="18.75" customHeight="1">
      <c r="A22" s="26" t="s">
        <v>39</v>
      </c>
      <c r="B22" s="22">
        <v>-11431.03</v>
      </c>
      <c r="C22" s="22">
        <v>-2081.38</v>
      </c>
      <c r="D22" s="22">
        <v>-19866.89</v>
      </c>
      <c r="E22" s="22">
        <v>-4156.14</v>
      </c>
      <c r="F22" s="22">
        <v>-12949.79</v>
      </c>
      <c r="G22" s="22">
        <v>-8158.34</v>
      </c>
      <c r="H22" s="22">
        <v>-6859.72</v>
      </c>
      <c r="I22" s="22">
        <v>0</v>
      </c>
      <c r="J22" s="22">
        <v>-11390.9</v>
      </c>
      <c r="K22" s="22">
        <v>-6886.62</v>
      </c>
      <c r="L22" s="22">
        <v>-13719.86</v>
      </c>
      <c r="M22" s="22">
        <v>-307.86</v>
      </c>
      <c r="N22" s="22">
        <v>-654.9</v>
      </c>
      <c r="O22" s="27">
        <f t="shared" si="4"/>
        <v>-53336.01</v>
      </c>
    </row>
    <row r="23" spans="1:26" ht="18.75" customHeight="1">
      <c r="A23" s="26" t="s">
        <v>40</v>
      </c>
      <c r="B23" s="22">
        <v>32171.93</v>
      </c>
      <c r="C23" s="22">
        <v>29708.68</v>
      </c>
      <c r="D23" s="22">
        <v>12924.45</v>
      </c>
      <c r="E23" s="22">
        <v>5043.63</v>
      </c>
      <c r="F23" s="22">
        <v>14008.79</v>
      </c>
      <c r="G23" s="22">
        <v>9294.29</v>
      </c>
      <c r="H23" s="22">
        <v>0</v>
      </c>
      <c r="I23" s="22">
        <v>36634.42</v>
      </c>
      <c r="J23" s="22">
        <v>22260.23</v>
      </c>
      <c r="K23" s="22">
        <v>27964.92</v>
      </c>
      <c r="L23" s="22">
        <v>26092.53</v>
      </c>
      <c r="M23" s="22">
        <v>25999.79</v>
      </c>
      <c r="N23" s="22">
        <v>7366.84</v>
      </c>
      <c r="O23" s="27">
        <f t="shared" si="4"/>
        <v>192123.62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-71372.4</v>
      </c>
      <c r="C25" s="31">
        <f>+C26+C28+C39+C40+C43-C44</f>
        <v>-62436</v>
      </c>
      <c r="D25" s="31">
        <f t="shared" si="6"/>
        <v>-63363.96999999997</v>
      </c>
      <c r="E25" s="31">
        <f t="shared" si="6"/>
        <v>-9028.8</v>
      </c>
      <c r="F25" s="31">
        <f t="shared" si="6"/>
        <v>-43348.8</v>
      </c>
      <c r="G25" s="31">
        <f t="shared" si="6"/>
        <v>-71702.4</v>
      </c>
      <c r="H25" s="31">
        <f t="shared" si="6"/>
        <v>-13675.339999999997</v>
      </c>
      <c r="I25" s="31">
        <f t="shared" si="6"/>
        <v>-59822.4</v>
      </c>
      <c r="J25" s="31">
        <f t="shared" si="6"/>
        <v>-57336.4</v>
      </c>
      <c r="K25" s="31">
        <f t="shared" si="6"/>
        <v>-51964</v>
      </c>
      <c r="L25" s="31">
        <f t="shared" si="6"/>
        <v>-47264.8</v>
      </c>
      <c r="M25" s="31">
        <f t="shared" si="6"/>
        <v>-24609.2</v>
      </c>
      <c r="N25" s="31">
        <f t="shared" si="6"/>
        <v>-21054</v>
      </c>
      <c r="O25" s="31">
        <f t="shared" si="6"/>
        <v>-596978.5100000001</v>
      </c>
    </row>
    <row r="26" spans="1:15" ht="18.75" customHeight="1">
      <c r="A26" s="26" t="s">
        <v>42</v>
      </c>
      <c r="B26" s="32">
        <f>+B27</f>
        <v>-71372.4</v>
      </c>
      <c r="C26" s="32">
        <f>+C27</f>
        <v>-62436</v>
      </c>
      <c r="D26" s="32">
        <f aca="true" t="shared" si="7" ref="D26:O26">+D27</f>
        <v>-51106</v>
      </c>
      <c r="E26" s="32">
        <f t="shared" si="7"/>
        <v>-9028.8</v>
      </c>
      <c r="F26" s="32">
        <f t="shared" si="7"/>
        <v>-43348.8</v>
      </c>
      <c r="G26" s="32">
        <f t="shared" si="7"/>
        <v>-71702.4</v>
      </c>
      <c r="H26" s="32">
        <f t="shared" si="7"/>
        <v>-8712</v>
      </c>
      <c r="I26" s="32">
        <f t="shared" si="7"/>
        <v>-59822.4</v>
      </c>
      <c r="J26" s="32">
        <f t="shared" si="7"/>
        <v>-57336.4</v>
      </c>
      <c r="K26" s="32">
        <f t="shared" si="7"/>
        <v>-51964</v>
      </c>
      <c r="L26" s="32">
        <f t="shared" si="7"/>
        <v>-47264.8</v>
      </c>
      <c r="M26" s="32">
        <f t="shared" si="7"/>
        <v>-24609.2</v>
      </c>
      <c r="N26" s="32">
        <f t="shared" si="7"/>
        <v>-21054</v>
      </c>
      <c r="O26" s="32">
        <f t="shared" si="7"/>
        <v>-579757.2000000001</v>
      </c>
    </row>
    <row r="27" spans="1:26" ht="18.75" customHeight="1">
      <c r="A27" s="28" t="s">
        <v>43</v>
      </c>
      <c r="B27" s="16">
        <f>ROUND((-B9)*$G$3,2)</f>
        <v>-71372.4</v>
      </c>
      <c r="C27" s="16">
        <f aca="true" t="shared" si="8" ref="C27:N27">ROUND((-C9)*$G$3,2)</f>
        <v>-62436</v>
      </c>
      <c r="D27" s="16">
        <f t="shared" si="8"/>
        <v>-51106</v>
      </c>
      <c r="E27" s="16">
        <f t="shared" si="8"/>
        <v>-9028.8</v>
      </c>
      <c r="F27" s="16">
        <f t="shared" si="8"/>
        <v>-43348.8</v>
      </c>
      <c r="G27" s="16">
        <f t="shared" si="8"/>
        <v>-71702.4</v>
      </c>
      <c r="H27" s="16">
        <f t="shared" si="8"/>
        <v>-8712</v>
      </c>
      <c r="I27" s="16">
        <f t="shared" si="8"/>
        <v>-59822.4</v>
      </c>
      <c r="J27" s="16">
        <f t="shared" si="8"/>
        <v>-57336.4</v>
      </c>
      <c r="K27" s="16">
        <f t="shared" si="8"/>
        <v>-51964</v>
      </c>
      <c r="L27" s="16">
        <f t="shared" si="8"/>
        <v>-47264.8</v>
      </c>
      <c r="M27" s="16">
        <f t="shared" si="8"/>
        <v>-24609.2</v>
      </c>
      <c r="N27" s="16">
        <f t="shared" si="8"/>
        <v>-21054</v>
      </c>
      <c r="O27" s="33">
        <f aca="true" t="shared" si="9" ref="O27:O44">SUM(B27:N27)</f>
        <v>-579757.2000000001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-12257.969999999972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-4963.3399999999965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-17221.310000000056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-15232.82</v>
      </c>
      <c r="E29" s="34">
        <v>0</v>
      </c>
      <c r="F29" s="34">
        <v>0</v>
      </c>
      <c r="G29" s="34">
        <v>0</v>
      </c>
      <c r="H29" s="34">
        <v>-6809.97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-17221.309999999998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-6942.2</v>
      </c>
      <c r="C33" s="34">
        <v>-6942.2</v>
      </c>
      <c r="D33" s="34">
        <v>0</v>
      </c>
      <c r="E33" s="34">
        <v>-1348</v>
      </c>
      <c r="F33" s="34">
        <v>0</v>
      </c>
      <c r="G33" s="34">
        <v>0</v>
      </c>
      <c r="H33" s="34">
        <v>0</v>
      </c>
      <c r="I33" s="34">
        <v>-3909.2</v>
      </c>
      <c r="J33" s="34">
        <v>-2022</v>
      </c>
      <c r="K33" s="34">
        <v>0</v>
      </c>
      <c r="L33" s="34">
        <v>0</v>
      </c>
      <c r="M33" s="34">
        <v>-1078.4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564000</v>
      </c>
      <c r="E34" s="34">
        <v>0</v>
      </c>
      <c r="F34" s="34">
        <v>500000</v>
      </c>
      <c r="G34" s="34">
        <v>0</v>
      </c>
      <c r="H34" s="34">
        <v>153000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717000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-564000</v>
      </c>
      <c r="E35" s="34">
        <v>0</v>
      </c>
      <c r="F35" s="34">
        <v>-500000</v>
      </c>
      <c r="G35" s="34">
        <v>0</v>
      </c>
      <c r="H35" s="34">
        <v>-153000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-717000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-120957.9</v>
      </c>
      <c r="C37" s="34">
        <v>-70704.44</v>
      </c>
      <c r="D37" s="34">
        <v>-77900.15</v>
      </c>
      <c r="E37" s="34">
        <v>-22140.66</v>
      </c>
      <c r="F37" s="34">
        <v>-80463.81</v>
      </c>
      <c r="G37" s="34">
        <v>-89174.41</v>
      </c>
      <c r="H37" s="34">
        <v>-23539.01</v>
      </c>
      <c r="I37" s="34">
        <v>-81658.24</v>
      </c>
      <c r="J37" s="34">
        <v>-76123.07</v>
      </c>
      <c r="K37" s="34">
        <v>-107731.77</v>
      </c>
      <c r="L37" s="34">
        <v>-93427.74</v>
      </c>
      <c r="M37" s="34">
        <v>-42038.12</v>
      </c>
      <c r="N37" s="34">
        <v>-24034.27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629464.2799999999</v>
      </c>
      <c r="C42" s="37">
        <f aca="true" t="shared" si="11" ref="C42:N42">+C17+C25</f>
        <v>463542.07999999996</v>
      </c>
      <c r="D42" s="37">
        <f t="shared" si="11"/>
        <v>358159.5200000001</v>
      </c>
      <c r="E42" s="37">
        <f t="shared" si="11"/>
        <v>131829.62</v>
      </c>
      <c r="F42" s="37">
        <f t="shared" si="11"/>
        <v>415827.13999999996</v>
      </c>
      <c r="G42" s="37">
        <f t="shared" si="11"/>
        <v>524883.9199999999</v>
      </c>
      <c r="H42" s="37">
        <f t="shared" si="11"/>
        <v>85591.54000000001</v>
      </c>
      <c r="I42" s="37">
        <f t="shared" si="11"/>
        <v>397882.56999999995</v>
      </c>
      <c r="J42" s="37">
        <f t="shared" si="11"/>
        <v>416831.61</v>
      </c>
      <c r="K42" s="37">
        <f t="shared" si="11"/>
        <v>589101</v>
      </c>
      <c r="L42" s="37">
        <f t="shared" si="11"/>
        <v>554332.2</v>
      </c>
      <c r="M42" s="37">
        <f t="shared" si="11"/>
        <v>292519.96</v>
      </c>
      <c r="N42" s="37">
        <f t="shared" si="11"/>
        <v>144965.25999999998</v>
      </c>
      <c r="O42" s="37">
        <f>SUM(B42:N42)</f>
        <v>5004930.699999999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629464.27</v>
      </c>
      <c r="C48" s="52">
        <f t="shared" si="12"/>
        <v>463542.08</v>
      </c>
      <c r="D48" s="52">
        <f t="shared" si="12"/>
        <v>358159.53</v>
      </c>
      <c r="E48" s="52">
        <f t="shared" si="12"/>
        <v>131829.62</v>
      </c>
      <c r="F48" s="52">
        <f t="shared" si="12"/>
        <v>415827.14</v>
      </c>
      <c r="G48" s="52">
        <f t="shared" si="12"/>
        <v>411784.38</v>
      </c>
      <c r="H48" s="52">
        <f t="shared" si="12"/>
        <v>15939.95</v>
      </c>
      <c r="I48" s="52">
        <f t="shared" si="12"/>
        <v>397882.57</v>
      </c>
      <c r="J48" s="52">
        <f t="shared" si="12"/>
        <v>416831.6</v>
      </c>
      <c r="K48" s="52">
        <f t="shared" si="12"/>
        <v>589101</v>
      </c>
      <c r="L48" s="52">
        <f t="shared" si="12"/>
        <v>554332.2</v>
      </c>
      <c r="M48" s="52">
        <f t="shared" si="12"/>
        <v>292519.96</v>
      </c>
      <c r="N48" s="52">
        <f t="shared" si="12"/>
        <v>144965.26</v>
      </c>
      <c r="O48" s="37">
        <f t="shared" si="12"/>
        <v>4822179.56</v>
      </c>
      <c r="Q48"/>
    </row>
    <row r="49" spans="1:18" ht="18.75" customHeight="1">
      <c r="A49" s="26" t="s">
        <v>61</v>
      </c>
      <c r="B49" s="52">
        <v>381167.05</v>
      </c>
      <c r="C49" s="52">
        <v>252938.15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841096.89</v>
      </c>
      <c r="P49"/>
      <c r="Q49"/>
      <c r="R49" s="44"/>
    </row>
    <row r="50" spans="1:16" ht="18.75" customHeight="1">
      <c r="A50" s="26" t="s">
        <v>62</v>
      </c>
      <c r="B50" s="52">
        <v>84539.19</v>
      </c>
      <c r="C50" s="52">
        <v>91178.23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251909.46000000002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378663.66</v>
      </c>
      <c r="E51" s="53">
        <v>0</v>
      </c>
      <c r="F51" s="53">
        <v>0</v>
      </c>
      <c r="G51" s="53">
        <v>0</v>
      </c>
      <c r="H51" s="52">
        <v>95519.3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374099.48000000004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145251.79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131829.62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459084.26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415827.14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624634.02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411784.38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530837.44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397882.57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492673.14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416831.6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656719.65</v>
      </c>
      <c r="L57" s="32">
        <v>621776.35</v>
      </c>
      <c r="M57" s="53">
        <v>0</v>
      </c>
      <c r="N57" s="53">
        <v>0</v>
      </c>
      <c r="O57" s="37">
        <f t="shared" si="13"/>
        <v>1143433.2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344324.65</v>
      </c>
      <c r="N58" s="53">
        <v>0</v>
      </c>
      <c r="O58" s="37">
        <f t="shared" si="13"/>
        <v>292519.96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140526</v>
      </c>
      <c r="O59" s="56">
        <f t="shared" si="13"/>
        <v>144965.26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2020-01-08T20:26:30Z</dcterms:modified>
  <cp:category/>
  <cp:version/>
  <cp:contentType/>
  <cp:contentStatus/>
</cp:coreProperties>
</file>