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<sst xmlns="http://schemas.openxmlformats.org/spreadsheetml/2006/main" count="77" uniqueCount="74">
  <si>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</si>
  <si>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</si>
  <si>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</si>
  <si>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</si>
  <si>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</si>
  <si>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</si>
  <si>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</si>
  <si>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</si>
  <si>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</si>
  <si>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</si>
  <si>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</si>
  <si>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</si>
  <si>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</si>
  <si>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</si>
  <si>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</si>
  <si>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</si>
  <si>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</si>
  <si>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</si>
  <si>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</si>
  <si>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</si>
  <si>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</si>
  <si>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</si>
  <si>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</si>
  <si>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</si>
  <si>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</si>
  <si>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</si>
  <si>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</si>
  <si>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</si>
  <si>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</si>
  <si>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</si>
  <si>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</si>
  <si>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</si>
  <si>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</si>
  <si>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</si>
  <si>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</si>
  <si>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</si>
  <si>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</si>
  <si>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</si>
  <si>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</si>
  <si>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</si>
  <si>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</si>
  <si>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</si>
  <si>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</si>
  <si>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</si>
  <si>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</si>
  <si>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</si>
  <si>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</si>
  <si>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</si>
  <si>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</si>
  <si>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</si>
  <si>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</si>
  <si>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</si>
  <si>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</si>
  <si>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</si>
  <si>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</si>
  <si>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</si>
  <si>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</si>
  <si>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</si>
  <si>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</si>
  <si>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</si>
  <si>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</si>
  <si>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</si>
  <si>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</si>
  <si>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</si>
  <si>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</si>
  <si>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</si>
  <si>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</si>
  <si>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</si>
  <si>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</si>
  <si>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</si>
  <si>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</si>
  <si>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07/02/20 - VENCIMENTO 14/02/20</t>
  </si>
  <si>
    <t>5.3. Revisão de Remuneração pelo Transporte Coletivo (1)</t>
  </si>
  <si>
    <t>Nota: (1) Revisão do fator de transição, mês de janeiro/20, e revisão da rede da madrugada, mês de outubro/19.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</si>
</sst>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164" fontId="46" fillId="0" borderId="0" xfId="53" applyFont="1" applyAlignment="1">
      <alignment/>
    </xf>
    <xf numFmtId="164" fontId="47" fillId="0" borderId="0" xfId="53" applyFont="1" applyAlignment="1">
      <alignment/>
    </xf>
    <xf numFmtId="4" fontId="47" fillId="0" borderId="0" xfId="0" applyNumberFormat="1" applyFont="1" applyAlignment="1">
      <alignment/>
    </xf>
    <xf numFmtId="16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4.75390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466694</v>
      </c>
      <c r="C7" s="9">
        <f t="shared" si="0"/>
        <v>336752</v>
      </c>
      <c r="D7" s="9">
        <f t="shared" si="0"/>
        <v>321302</v>
      </c>
      <c r="E7" s="9">
        <f t="shared" si="0"/>
        <v>73348</v>
      </c>
      <c r="F7" s="9">
        <f t="shared" si="0"/>
        <v>306340</v>
      </c>
      <c r="G7" s="9">
        <f t="shared" si="0"/>
        <v>490869</v>
      </c>
      <c r="H7" s="9">
        <f t="shared" si="0"/>
        <v>54605</v>
      </c>
      <c r="I7" s="9">
        <f t="shared" si="0"/>
        <v>324718</v>
      </c>
      <c r="J7" s="9">
        <f t="shared" si="0"/>
        <v>288070</v>
      </c>
      <c r="K7" s="9">
        <f t="shared" si="0"/>
        <v>417576</v>
      </c>
      <c r="L7" s="9">
        <f t="shared" si="0"/>
        <v>338729</v>
      </c>
      <c r="M7" s="9">
        <f t="shared" si="0"/>
        <v>142849</v>
      </c>
      <c r="N7" s="9">
        <f t="shared" si="0"/>
        <v>95003</v>
      </c>
      <c r="O7" s="9">
        <f t="shared" si="0"/>
        <v>3656855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21896</v>
      </c>
      <c r="C8" s="11">
        <f t="shared" si="1"/>
        <v>21190</v>
      </c>
      <c r="D8" s="11">
        <f t="shared" si="1"/>
        <v>13535</v>
      </c>
      <c r="E8" s="11">
        <f t="shared" si="1"/>
        <v>3208</v>
      </c>
      <c r="F8" s="11">
        <f t="shared" si="1"/>
        <v>12771</v>
      </c>
      <c r="G8" s="11">
        <f t="shared" si="1"/>
        <v>24014</v>
      </c>
      <c r="H8" s="11">
        <f t="shared" si="1"/>
        <v>2957</v>
      </c>
      <c r="I8" s="11">
        <f t="shared" si="1"/>
        <v>20311</v>
      </c>
      <c r="J8" s="11">
        <f t="shared" si="1"/>
        <v>16389</v>
      </c>
      <c r="K8" s="11">
        <f t="shared" si="1"/>
        <v>14615</v>
      </c>
      <c r="L8" s="11">
        <f t="shared" si="1"/>
        <v>13691</v>
      </c>
      <c r="M8" s="11">
        <f t="shared" si="1"/>
        <v>7987</v>
      </c>
      <c r="N8" s="11">
        <f t="shared" si="1"/>
        <v>6759</v>
      </c>
      <c r="O8" s="11">
        <f t="shared" si="1"/>
        <v>179323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21896</v>
      </c>
      <c r="C9" s="11">
        <v>21190</v>
      </c>
      <c r="D9" s="11">
        <v>13535</v>
      </c>
      <c r="E9" s="11">
        <v>3208</v>
      </c>
      <c r="F9" s="11">
        <v>12771</v>
      </c>
      <c r="G9" s="11">
        <v>24014</v>
      </c>
      <c r="H9" s="11">
        <v>2954</v>
      </c>
      <c r="I9" s="11">
        <v>20308</v>
      </c>
      <c r="J9" s="11">
        <v>16389</v>
      </c>
      <c r="K9" s="11">
        <v>14612</v>
      </c>
      <c r="L9" s="11">
        <v>13691</v>
      </c>
      <c r="M9" s="11">
        <v>7982</v>
      </c>
      <c r="N9" s="11">
        <v>6759</v>
      </c>
      <c r="O9" s="11">
        <f>SUM(B9:N9)</f>
        <v>179309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3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444798</v>
      </c>
      <c r="C11" s="13">
        <v>315562</v>
      </c>
      <c r="D11" s="13">
        <v>307767</v>
      </c>
      <c r="E11" s="13">
        <v>70140</v>
      </c>
      <c r="F11" s="13">
        <v>293569</v>
      </c>
      <c r="G11" s="13">
        <v>466855</v>
      </c>
      <c r="H11" s="13">
        <v>51648</v>
      </c>
      <c r="I11" s="13">
        <v>304407</v>
      </c>
      <c r="J11" s="13">
        <v>271681</v>
      </c>
      <c r="K11" s="13">
        <v>402961</v>
      </c>
      <c r="L11" s="13">
        <v>325038</v>
      </c>
      <c r="M11" s="13">
        <v>134862</v>
      </c>
      <c r="N11" s="13">
        <v>88244</v>
      </c>
      <c r="O11" s="11">
        <f>SUM(B11:N11)</f>
        <v>3477532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1098376.9899999998</v>
      </c>
      <c r="C17" s="24">
        <f aca="true" t="shared" si="2" ref="C17:O17">C18+C19+C20+C21+C22+C23</f>
        <v>851263.0800000001</v>
      </c>
      <c r="D17" s="24">
        <f t="shared" si="2"/>
        <v>647802.8099999999</v>
      </c>
      <c r="E17" s="24">
        <f t="shared" si="2"/>
        <v>230315.13999999998</v>
      </c>
      <c r="F17" s="24">
        <f t="shared" si="2"/>
        <v>723789.44</v>
      </c>
      <c r="G17" s="24">
        <f t="shared" si="2"/>
        <v>1003808.5800000001</v>
      </c>
      <c r="H17" s="24">
        <f t="shared" si="2"/>
        <v>174447.15</v>
      </c>
      <c r="I17" s="24">
        <f t="shared" si="2"/>
        <v>781320.74</v>
      </c>
      <c r="J17" s="24">
        <f t="shared" si="2"/>
        <v>733794.3699999999</v>
      </c>
      <c r="K17" s="24">
        <f t="shared" si="2"/>
        <v>963698.67</v>
      </c>
      <c r="L17" s="24">
        <f t="shared" si="2"/>
        <v>881278.5700000001</v>
      </c>
      <c r="M17" s="24">
        <f t="shared" si="2"/>
        <v>485495.94</v>
      </c>
      <c r="N17" s="24">
        <f t="shared" si="2"/>
        <v>247779.53</v>
      </c>
      <c r="O17" s="24">
        <f t="shared" si="2"/>
        <v>8823171.009999998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35</v>
      </c>
      <c r="B18" s="22">
        <f aca="true" t="shared" si="3" ref="B18:N18">ROUND(B13*B7,2)</f>
        <v>1042687.73</v>
      </c>
      <c r="C18" s="22">
        <f t="shared" si="3"/>
        <v>777055.24</v>
      </c>
      <c r="D18" s="22">
        <f t="shared" si="3"/>
        <v>650058.21</v>
      </c>
      <c r="E18" s="22">
        <f t="shared" si="3"/>
        <v>253864.76</v>
      </c>
      <c r="F18" s="22">
        <f t="shared" si="3"/>
        <v>718122.23</v>
      </c>
      <c r="G18" s="22">
        <f t="shared" si="3"/>
        <v>945953.65</v>
      </c>
      <c r="H18" s="22">
        <f t="shared" si="3"/>
        <v>141093.86</v>
      </c>
      <c r="I18" s="22">
        <f t="shared" si="3"/>
        <v>743344.45</v>
      </c>
      <c r="J18" s="22">
        <f t="shared" si="3"/>
        <v>663742.09</v>
      </c>
      <c r="K18" s="22">
        <f t="shared" si="3"/>
        <v>910065.13</v>
      </c>
      <c r="L18" s="22">
        <f t="shared" si="3"/>
        <v>840183.41</v>
      </c>
      <c r="M18" s="22">
        <f t="shared" si="3"/>
        <v>409333.81</v>
      </c>
      <c r="N18" s="22">
        <f t="shared" si="3"/>
        <v>246019.77</v>
      </c>
      <c r="O18" s="27">
        <f aca="true" t="shared" si="4" ref="O18:O23">SUM(B18:N18)</f>
        <v>8341524.339999999</v>
      </c>
    </row>
    <row r="19" spans="1:23" ht="18.75" customHeight="1">
      <c r="A19" s="26" t="s">
        <v>36</v>
      </c>
      <c r="B19" s="16">
        <f>IF(B15&lt;&gt;0,ROUND((B15-1)*B18,2),0)</f>
        <v>-365.92</v>
      </c>
      <c r="C19" s="22">
        <f aca="true" t="shared" si="5" ref="C19:N19">IF(C15&lt;&gt;0,ROUND((C15-1)*C18,2),0)</f>
        <v>16947.83</v>
      </c>
      <c r="D19" s="22">
        <f t="shared" si="5"/>
        <v>-7232.83</v>
      </c>
      <c r="E19" s="22">
        <f t="shared" si="5"/>
        <v>-29933.14</v>
      </c>
      <c r="F19" s="22">
        <f t="shared" si="5"/>
        <v>-12041.02</v>
      </c>
      <c r="G19" s="22">
        <f t="shared" si="5"/>
        <v>32157.34</v>
      </c>
      <c r="H19" s="22">
        <f t="shared" si="5"/>
        <v>35256.22</v>
      </c>
      <c r="I19" s="22">
        <f t="shared" si="5"/>
        <v>-15542.79</v>
      </c>
      <c r="J19" s="22">
        <f t="shared" si="5"/>
        <v>36079.06</v>
      </c>
      <c r="K19" s="22">
        <f t="shared" si="5"/>
        <v>-4317.3</v>
      </c>
      <c r="L19" s="22">
        <f t="shared" si="5"/>
        <v>-2811.8</v>
      </c>
      <c r="M19" s="22">
        <f t="shared" si="5"/>
        <v>36885.58</v>
      </c>
      <c r="N19" s="22">
        <f t="shared" si="5"/>
        <v>-13060.34</v>
      </c>
      <c r="O19" s="27">
        <f t="shared" si="4"/>
        <v>72020.89</v>
      </c>
      <c r="W19" s="62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9294.29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246796.28000000006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913505.39</v>
      </c>
      <c r="C25" s="31">
        <f>+C26+C28+C39+C40+C43-C44</f>
        <v>613469.37</v>
      </c>
      <c r="D25" s="31">
        <f t="shared" si="6"/>
        <v>-187270.56999999995</v>
      </c>
      <c r="E25" s="31">
        <f t="shared" si="6"/>
        <v>-151347.56</v>
      </c>
      <c r="F25" s="31">
        <f t="shared" si="6"/>
        <v>164878.95000000007</v>
      </c>
      <c r="G25" s="31">
        <f t="shared" si="6"/>
        <v>39068.59</v>
      </c>
      <c r="H25" s="31">
        <f t="shared" si="6"/>
        <v>733672.64</v>
      </c>
      <c r="I25" s="31">
        <f t="shared" si="6"/>
        <v>1065878.8299999998</v>
      </c>
      <c r="J25" s="31">
        <f t="shared" si="6"/>
        <v>92313.20000000001</v>
      </c>
      <c r="K25" s="31">
        <f t="shared" si="6"/>
        <v>127476.09999999999</v>
      </c>
      <c r="L25" s="31">
        <f t="shared" si="6"/>
        <v>227014.73</v>
      </c>
      <c r="M25" s="31">
        <f t="shared" si="6"/>
        <v>261949.06999999998</v>
      </c>
      <c r="N25" s="31">
        <f t="shared" si="6"/>
        <v>-53331.71</v>
      </c>
      <c r="O25" s="31">
        <f t="shared" si="6"/>
        <v>3847277.0300000003</v>
      </c>
    </row>
    <row r="26" spans="1:15" ht="18.75" customHeight="1">
      <c r="A26" s="26" t="s">
        <v>42</v>
      </c>
      <c r="B26" s="32">
        <f>+B27</f>
        <v>-96342.4</v>
      </c>
      <c r="C26" s="32">
        <f>+C27</f>
        <v>-93236</v>
      </c>
      <c r="D26" s="32">
        <f aca="true" t="shared" si="7" ref="D26:O26">+D27</f>
        <v>-59554</v>
      </c>
      <c r="E26" s="32">
        <f t="shared" si="7"/>
        <v>-14115.2</v>
      </c>
      <c r="F26" s="32">
        <f t="shared" si="7"/>
        <v>-56192.4</v>
      </c>
      <c r="G26" s="32">
        <f t="shared" si="7"/>
        <v>-105661.6</v>
      </c>
      <c r="H26" s="32">
        <f t="shared" si="7"/>
        <v>-12997.6</v>
      </c>
      <c r="I26" s="32">
        <f t="shared" si="7"/>
        <v>-89355.2</v>
      </c>
      <c r="J26" s="32">
        <f t="shared" si="7"/>
        <v>-72111.6</v>
      </c>
      <c r="K26" s="32">
        <f t="shared" si="7"/>
        <v>-64292.8</v>
      </c>
      <c r="L26" s="32">
        <f t="shared" si="7"/>
        <v>-60240.4</v>
      </c>
      <c r="M26" s="32">
        <f t="shared" si="7"/>
        <v>-35120.8</v>
      </c>
      <c r="N26" s="32">
        <f t="shared" si="7"/>
        <v>-29739.6</v>
      </c>
      <c r="O26" s="32">
        <f t="shared" si="7"/>
        <v>-788959.6</v>
      </c>
    </row>
    <row r="27" spans="1:26" ht="18.75" customHeight="1">
      <c r="A27" s="28" t="s">
        <v>43</v>
      </c>
      <c r="B27" s="16">
        <f>ROUND((-B9)*$G$3,2)</f>
        <v>-96342.4</v>
      </c>
      <c r="C27" s="16">
        <f aca="true" t="shared" si="8" ref="C27:N27">ROUND((-C9)*$G$3,2)</f>
        <v>-93236</v>
      </c>
      <c r="D27" s="16">
        <f t="shared" si="8"/>
        <v>-59554</v>
      </c>
      <c r="E27" s="16">
        <f t="shared" si="8"/>
        <v>-14115.2</v>
      </c>
      <c r="F27" s="16">
        <f t="shared" si="8"/>
        <v>-56192.4</v>
      </c>
      <c r="G27" s="16">
        <f t="shared" si="8"/>
        <v>-105661.6</v>
      </c>
      <c r="H27" s="16">
        <f t="shared" si="8"/>
        <v>-12997.6</v>
      </c>
      <c r="I27" s="16">
        <f t="shared" si="8"/>
        <v>-89355.2</v>
      </c>
      <c r="J27" s="16">
        <f t="shared" si="8"/>
        <v>-72111.6</v>
      </c>
      <c r="K27" s="16">
        <f t="shared" si="8"/>
        <v>-64292.8</v>
      </c>
      <c r="L27" s="16">
        <f t="shared" si="8"/>
        <v>-60240.4</v>
      </c>
      <c r="M27" s="16">
        <f t="shared" si="8"/>
        <v>-35120.8</v>
      </c>
      <c r="N27" s="16">
        <f t="shared" si="8"/>
        <v>-29739.6</v>
      </c>
      <c r="O27" s="33">
        <f aca="true" t="shared" si="9" ref="O27:O44">SUM(B27:N27)</f>
        <v>-788959.6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-704046.35</v>
      </c>
      <c r="E28" s="32">
        <f t="shared" si="10"/>
        <v>-792</v>
      </c>
      <c r="F28" s="32">
        <f t="shared" si="10"/>
        <v>-614557.4299999999</v>
      </c>
      <c r="G28" s="32">
        <f t="shared" si="10"/>
        <v>-48673.9</v>
      </c>
      <c r="H28" s="32">
        <f t="shared" si="10"/>
        <v>-153722.36</v>
      </c>
      <c r="I28" s="32">
        <f t="shared" si="10"/>
        <v>-16956.61</v>
      </c>
      <c r="J28" s="32">
        <f t="shared" si="10"/>
        <v>-33424.43</v>
      </c>
      <c r="K28" s="32">
        <f t="shared" si="10"/>
        <v>0</v>
      </c>
      <c r="L28" s="32">
        <f t="shared" si="10"/>
        <v>0</v>
      </c>
      <c r="M28" s="32">
        <f t="shared" si="10"/>
        <v>-21570.23</v>
      </c>
      <c r="N28" s="32">
        <f t="shared" si="10"/>
        <v>-22775.63</v>
      </c>
      <c r="O28" s="32">
        <f t="shared" si="10"/>
        <v>-1616518.94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-19046.35</v>
      </c>
      <c r="E29" s="34">
        <v>-792</v>
      </c>
      <c r="F29" s="34">
        <v>-84557.43</v>
      </c>
      <c r="G29" s="34">
        <v>-48673.9</v>
      </c>
      <c r="H29" s="34">
        <v>-8722.36</v>
      </c>
      <c r="I29" s="34">
        <v>-16956.61</v>
      </c>
      <c r="J29" s="34">
        <v>-33424.43</v>
      </c>
      <c r="K29" s="34">
        <v>0</v>
      </c>
      <c r="L29" s="34">
        <v>0</v>
      </c>
      <c r="M29" s="34">
        <v>-21570.23</v>
      </c>
      <c r="N29" s="34">
        <v>-22775.63</v>
      </c>
      <c r="O29" s="34">
        <f t="shared" si="9"/>
        <v>-256518.93999999997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-1030000</v>
      </c>
      <c r="G35" s="34">
        <v>0</v>
      </c>
      <c r="H35" s="34">
        <v>-298000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-2577000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1009847.79</v>
      </c>
      <c r="C39" s="36">
        <v>706705.37</v>
      </c>
      <c r="D39" s="36">
        <v>576329.78</v>
      </c>
      <c r="E39" s="36">
        <v>-136440.36</v>
      </c>
      <c r="F39" s="36">
        <v>835628.78</v>
      </c>
      <c r="G39" s="36">
        <v>193404.09</v>
      </c>
      <c r="H39" s="36">
        <v>900392.6</v>
      </c>
      <c r="I39" s="36">
        <v>1172190.64</v>
      </c>
      <c r="J39" s="36">
        <v>197849.23</v>
      </c>
      <c r="K39" s="36">
        <v>191768.9</v>
      </c>
      <c r="L39" s="36">
        <v>287255.13</v>
      </c>
      <c r="M39" s="36">
        <v>318640.1</v>
      </c>
      <c r="N39" s="36">
        <v>-816.48</v>
      </c>
      <c r="O39" s="34">
        <f t="shared" si="9"/>
        <v>6252755.57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2011882.38</v>
      </c>
      <c r="C42" s="37">
        <f aca="true" t="shared" si="11" ref="C42:N42">+C17+C25</f>
        <v>1464732.4500000002</v>
      </c>
      <c r="D42" s="37">
        <f t="shared" si="11"/>
        <v>460532.24</v>
      </c>
      <c r="E42" s="37">
        <f t="shared" si="11"/>
        <v>78967.57999999999</v>
      </c>
      <c r="F42" s="37">
        <f t="shared" si="11"/>
        <v>888668.39</v>
      </c>
      <c r="G42" s="37">
        <f t="shared" si="11"/>
        <v>1042877.17</v>
      </c>
      <c r="H42" s="37">
        <f t="shared" si="11"/>
        <v>908119.79</v>
      </c>
      <c r="I42" s="37">
        <f t="shared" si="11"/>
        <v>1847199.5699999998</v>
      </c>
      <c r="J42" s="37">
        <f t="shared" si="11"/>
        <v>826107.5699999998</v>
      </c>
      <c r="K42" s="37">
        <f t="shared" si="11"/>
        <v>1091174.77</v>
      </c>
      <c r="L42" s="37">
        <f t="shared" si="11"/>
        <v>1108293.3</v>
      </c>
      <c r="M42" s="37">
        <f t="shared" si="11"/>
        <v>747445.01</v>
      </c>
      <c r="N42" s="37">
        <f t="shared" si="11"/>
        <v>194447.82</v>
      </c>
      <c r="O42" s="37">
        <f>SUM(B42:N42)</f>
        <v>12670448.040000001</v>
      </c>
      <c r="P42"/>
      <c r="Q42" s="69"/>
      <c r="R42" s="69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72"/>
      <c r="R43" s="69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69"/>
      <c r="R44" s="69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73"/>
      <c r="R45" s="69"/>
      <c r="S45"/>
    </row>
    <row r="46" spans="1:19" ht="12.75" customHeight="1">
      <c r="A46" s="44"/>
      <c r="B46" s="45"/>
      <c r="C46" s="45"/>
      <c r="D46" s="46"/>
      <c r="E46" s="46"/>
      <c r="F46" s="46"/>
      <c r="G46" s="46"/>
      <c r="H46" s="46"/>
      <c r="I46" s="45"/>
      <c r="J46" s="46"/>
      <c r="K46" s="46"/>
      <c r="L46" s="46"/>
      <c r="M46" s="46"/>
      <c r="N46" s="46"/>
      <c r="O46" s="47"/>
      <c r="P46" s="43"/>
      <c r="Q46" s="69"/>
      <c r="R46" s="69"/>
      <c r="S46"/>
    </row>
    <row r="47" spans="1:18" ht="1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Q47" s="71"/>
      <c r="R47" s="70"/>
    </row>
    <row r="48" spans="1:18" ht="18.75" customHeight="1">
      <c r="A48" s="14" t="s">
        <v>58</v>
      </c>
      <c r="B48" s="51">
        <f aca="true" t="shared" si="12" ref="B48:O48">SUM(B49:B59)</f>
        <v>2011882.38</v>
      </c>
      <c r="C48" s="51">
        <f t="shared" si="12"/>
        <v>1464732.4500000002</v>
      </c>
      <c r="D48" s="51">
        <f t="shared" si="12"/>
        <v>460532.24</v>
      </c>
      <c r="E48" s="51">
        <f t="shared" si="12"/>
        <v>78967.58</v>
      </c>
      <c r="F48" s="51">
        <f t="shared" si="12"/>
        <v>888668.38</v>
      </c>
      <c r="G48" s="51">
        <f t="shared" si="12"/>
        <v>1042877.17</v>
      </c>
      <c r="H48" s="51">
        <f t="shared" si="12"/>
        <v>908119.78</v>
      </c>
      <c r="I48" s="51">
        <f t="shared" si="12"/>
        <v>1847199.56</v>
      </c>
      <c r="J48" s="51">
        <f t="shared" si="12"/>
        <v>826107.57</v>
      </c>
      <c r="K48" s="51">
        <f t="shared" si="12"/>
        <v>1091174.77</v>
      </c>
      <c r="L48" s="51">
        <f t="shared" si="12"/>
        <v>1108293.3</v>
      </c>
      <c r="M48" s="51">
        <f t="shared" si="12"/>
        <v>747445.01</v>
      </c>
      <c r="N48" s="51">
        <f t="shared" si="12"/>
        <v>194447.82</v>
      </c>
      <c r="O48" s="37">
        <f t="shared" si="12"/>
        <v>12670448.01</v>
      </c>
      <c r="Q48" s="69"/>
      <c r="R48" s="70"/>
    </row>
    <row r="49" spans="1:18" ht="18.75" customHeight="1">
      <c r="A49" s="26" t="s">
        <v>59</v>
      </c>
      <c r="B49" s="51">
        <v>1625317.3699999999</v>
      </c>
      <c r="C49" s="51">
        <v>1048575.55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37">
        <f>SUM(B49:N49)</f>
        <v>2673892.92</v>
      </c>
      <c r="P49"/>
      <c r="Q49" s="69"/>
      <c r="R49" s="69"/>
    </row>
    <row r="50" spans="1:17" ht="18.75" customHeight="1">
      <c r="A50" s="26" t="s">
        <v>60</v>
      </c>
      <c r="B50" s="51">
        <v>386565.01</v>
      </c>
      <c r="C50" s="51">
        <v>416156.9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37">
        <f aca="true" t="shared" si="13" ref="O50:O59">SUM(B50:N50)</f>
        <v>802721.91</v>
      </c>
      <c r="P50"/>
      <c r="Q50" s="62"/>
    </row>
    <row r="51" spans="1:17" ht="18.75" customHeight="1">
      <c r="A51" s="26" t="s">
        <v>61</v>
      </c>
      <c r="B51" s="52">
        <v>0</v>
      </c>
      <c r="C51" s="52">
        <v>0</v>
      </c>
      <c r="D51" s="32">
        <v>460532.24</v>
      </c>
      <c r="E51" s="52">
        <v>0</v>
      </c>
      <c r="F51" s="52">
        <v>0</v>
      </c>
      <c r="G51" s="52">
        <v>0</v>
      </c>
      <c r="H51" s="51">
        <v>908119.78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2">
        <f t="shared" si="13"/>
        <v>1368652.02</v>
      </c>
      <c r="Q51" s="68"/>
    </row>
    <row r="52" spans="1:18" ht="18.75" customHeight="1">
      <c r="A52" s="26" t="s">
        <v>62</v>
      </c>
      <c r="B52" s="52">
        <v>0</v>
      </c>
      <c r="C52" s="52">
        <v>0</v>
      </c>
      <c r="D52" s="52">
        <v>0</v>
      </c>
      <c r="E52" s="32">
        <v>78967.58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7">
        <f t="shared" si="13"/>
        <v>78967.58</v>
      </c>
      <c r="R52"/>
    </row>
    <row r="53" spans="1:19" ht="18.75" customHeight="1">
      <c r="A53" s="26" t="s">
        <v>63</v>
      </c>
      <c r="B53" s="52">
        <v>0</v>
      </c>
      <c r="C53" s="52">
        <v>0</v>
      </c>
      <c r="D53" s="52">
        <v>0</v>
      </c>
      <c r="E53" s="52">
        <v>0</v>
      </c>
      <c r="F53" s="32">
        <v>888668.38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2">
        <f t="shared" si="13"/>
        <v>888668.38</v>
      </c>
      <c r="S53"/>
    </row>
    <row r="54" spans="1:20" ht="18.75" customHeight="1">
      <c r="A54" s="26" t="s">
        <v>64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1">
        <v>1042877.17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7">
        <f t="shared" si="13"/>
        <v>1042877.17</v>
      </c>
      <c r="T54"/>
    </row>
    <row r="55" spans="1:21" ht="18.75" customHeight="1">
      <c r="A55" s="26" t="s">
        <v>65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1">
        <v>1847199.56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7">
        <f t="shared" si="13"/>
        <v>1847199.56</v>
      </c>
      <c r="U55"/>
    </row>
    <row r="56" spans="1:22" ht="18.75" customHeight="1">
      <c r="A56" s="26" t="s">
        <v>66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32">
        <v>826107.57</v>
      </c>
      <c r="K56" s="52">
        <v>0</v>
      </c>
      <c r="L56" s="52">
        <v>0</v>
      </c>
      <c r="M56" s="52">
        <v>0</v>
      </c>
      <c r="N56" s="52">
        <v>0</v>
      </c>
      <c r="O56" s="37">
        <f t="shared" si="13"/>
        <v>826107.57</v>
      </c>
      <c r="V56"/>
    </row>
    <row r="57" spans="1:23" ht="18.75" customHeight="1">
      <c r="A57" s="26" t="s">
        <v>67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32">
        <v>1091174.77</v>
      </c>
      <c r="L57" s="32">
        <v>1108293.3</v>
      </c>
      <c r="M57" s="52">
        <v>0</v>
      </c>
      <c r="N57" s="52">
        <v>0</v>
      </c>
      <c r="O57" s="37">
        <f t="shared" si="13"/>
        <v>2199468.0700000003</v>
      </c>
      <c r="P57"/>
      <c r="W57"/>
    </row>
    <row r="58" spans="1:25" ht="18.75" customHeight="1">
      <c r="A58" s="26" t="s">
        <v>68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32">
        <v>747445.01</v>
      </c>
      <c r="N58" s="52">
        <v>0</v>
      </c>
      <c r="O58" s="37">
        <f t="shared" si="13"/>
        <v>747445.01</v>
      </c>
      <c r="Q58" s="74"/>
      <c r="R58" s="68"/>
      <c r="Y58"/>
    </row>
    <row r="59" spans="1:26" ht="18.75" customHeight="1">
      <c r="A59" s="39" t="s">
        <v>69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4">
        <v>194447.82</v>
      </c>
      <c r="O59" s="55">
        <f t="shared" si="13"/>
        <v>194447.82</v>
      </c>
      <c r="P59"/>
      <c r="Q59" s="62"/>
      <c r="S59"/>
      <c r="Z59"/>
    </row>
    <row r="60" spans="1:17" ht="21" customHeight="1">
      <c r="A60" s="56" t="s">
        <v>73</v>
      </c>
      <c r="B60" s="57"/>
      <c r="C60" s="57"/>
      <c r="D60"/>
      <c r="E60"/>
      <c r="F60"/>
      <c r="G60"/>
      <c r="H60" s="58"/>
      <c r="I60" s="58"/>
      <c r="J60"/>
      <c r="K60"/>
      <c r="L60"/>
      <c r="Q60" s="62"/>
    </row>
    <row r="61" spans="1:17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Q61" s="62"/>
    </row>
    <row r="62" spans="2:12" ht="14.25">
      <c r="B62" s="57"/>
      <c r="C62" s="57"/>
      <c r="D62"/>
      <c r="E62"/>
      <c r="F62"/>
      <c r="G62"/>
      <c r="H62" s="58"/>
      <c r="I62" s="58"/>
      <c r="J62"/>
      <c r="K62"/>
      <c r="L62"/>
    </row>
    <row r="63" spans="2:12" ht="14.25">
      <c r="B63" s="57"/>
      <c r="C63" s="57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59"/>
      <c r="I64" s="59"/>
      <c r="J64" s="60"/>
      <c r="K64" s="60"/>
      <c r="L64" s="60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2020-02-17T18:15:52Z</dcterms:modified>
  <cp:category/>
  <cp:version/>
  <cp:contentType/>
  <cp:contentStatus/>
</cp:coreProperties>
</file>