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<sst xmlns="http://schemas.openxmlformats.org/spreadsheetml/2006/main" count="77" uniqueCount="74">
  <si>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</si>
  <si>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</si>
  <si>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</si>
  <si>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</si>
  <si>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</si>
  <si>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</si>
  <si>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</si>
  <si>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</si>
  <si>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</si>
  <si>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</si>
  <si>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</si>
  <si>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</si>
  <si>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</si>
  <si>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</si>
  <si>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</si>
  <si>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</si>
  <si>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</si>
  <si>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</si>
  <si>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</si>
  <si>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</si>
  <si>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</si>
  <si>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</si>
  <si>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</si>
  <si>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</si>
  <si>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</si>
  <si>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</si>
  <si>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</si>
  <si>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</si>
  <si>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</si>
  <si>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</si>
  <si>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</si>
  <si>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</si>
  <si>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</si>
  <si>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</si>
  <si>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</si>
  <si>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</si>
  <si>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</si>
  <si>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</si>
  <si>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</si>
  <si>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</si>
  <si>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</si>
  <si>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</si>
  <si>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</si>
  <si>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</si>
  <si>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</si>
  <si>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</si>
  <si>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</si>
  <si>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</si>
  <si>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</si>
  <si>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</si>
  <si>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</si>
  <si>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</si>
  <si>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</si>
  <si>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</si>
  <si>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</si>
  <si>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</si>
  <si>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</si>
  <si>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</si>
  <si>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</si>
  <si>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</si>
  <si>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</si>
  <si>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</si>
  <si>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</si>
  <si>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</si>
  <si>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</si>
  <si>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</si>
  <si>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</si>
  <si>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</si>
  <si>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</si>
  <si>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</si>
  <si>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</si>
  <si>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</si>
  <si>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</si>
  <si>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06/02/20 - VENCIMENTO 13/02/20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</si>
</sst>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449148</v>
      </c>
      <c r="C7" s="9">
        <f t="shared" si="0"/>
        <v>314889</v>
      </c>
      <c r="D7" s="9">
        <f t="shared" si="0"/>
        <v>312953</v>
      </c>
      <c r="E7" s="9">
        <f t="shared" si="0"/>
        <v>70737</v>
      </c>
      <c r="F7" s="9">
        <f t="shared" si="0"/>
        <v>295844</v>
      </c>
      <c r="G7" s="9">
        <f t="shared" si="0"/>
        <v>479227</v>
      </c>
      <c r="H7" s="9">
        <f t="shared" si="0"/>
        <v>54091</v>
      </c>
      <c r="I7" s="9">
        <f t="shared" si="0"/>
        <v>326962</v>
      </c>
      <c r="J7" s="9">
        <f t="shared" si="0"/>
        <v>287262</v>
      </c>
      <c r="K7" s="9">
        <f t="shared" si="0"/>
        <v>413974</v>
      </c>
      <c r="L7" s="9">
        <f t="shared" si="0"/>
        <v>337081</v>
      </c>
      <c r="M7" s="9">
        <f t="shared" si="0"/>
        <v>143664</v>
      </c>
      <c r="N7" s="9">
        <f t="shared" si="0"/>
        <v>94806</v>
      </c>
      <c r="O7" s="9">
        <f t="shared" si="0"/>
        <v>3580638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19421</v>
      </c>
      <c r="C8" s="11">
        <f t="shared" si="1"/>
        <v>18418</v>
      </c>
      <c r="D8" s="11">
        <f t="shared" si="1"/>
        <v>12063</v>
      </c>
      <c r="E8" s="11">
        <f t="shared" si="1"/>
        <v>2990</v>
      </c>
      <c r="F8" s="11">
        <f t="shared" si="1"/>
        <v>11342</v>
      </c>
      <c r="G8" s="11">
        <f t="shared" si="1"/>
        <v>22101</v>
      </c>
      <c r="H8" s="11">
        <f t="shared" si="1"/>
        <v>2934</v>
      </c>
      <c r="I8" s="11">
        <f t="shared" si="1"/>
        <v>19383</v>
      </c>
      <c r="J8" s="11">
        <f t="shared" si="1"/>
        <v>15525</v>
      </c>
      <c r="K8" s="11">
        <f t="shared" si="1"/>
        <v>13509</v>
      </c>
      <c r="L8" s="11">
        <f t="shared" si="1"/>
        <v>12744</v>
      </c>
      <c r="M8" s="11">
        <f t="shared" si="1"/>
        <v>7664</v>
      </c>
      <c r="N8" s="11">
        <f t="shared" si="1"/>
        <v>6475</v>
      </c>
      <c r="O8" s="11">
        <f t="shared" si="1"/>
        <v>164569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19421</v>
      </c>
      <c r="C9" s="11">
        <v>18418</v>
      </c>
      <c r="D9" s="11">
        <v>12063</v>
      </c>
      <c r="E9" s="11">
        <v>2990</v>
      </c>
      <c r="F9" s="11">
        <v>11342</v>
      </c>
      <c r="G9" s="11">
        <v>22101</v>
      </c>
      <c r="H9" s="11">
        <v>2930</v>
      </c>
      <c r="I9" s="11">
        <v>19382</v>
      </c>
      <c r="J9" s="11">
        <v>15525</v>
      </c>
      <c r="K9" s="11">
        <v>13500</v>
      </c>
      <c r="L9" s="11">
        <v>12744</v>
      </c>
      <c r="M9" s="11">
        <v>7653</v>
      </c>
      <c r="N9" s="11">
        <v>6475</v>
      </c>
      <c r="O9" s="11">
        <f>SUM(B9:N9)</f>
        <v>164544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9</v>
      </c>
      <c r="L10" s="13">
        <v>0</v>
      </c>
      <c r="M10" s="13">
        <v>11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429727</v>
      </c>
      <c r="C11" s="13">
        <v>296471</v>
      </c>
      <c r="D11" s="13">
        <v>300890</v>
      </c>
      <c r="E11" s="13">
        <v>67747</v>
      </c>
      <c r="F11" s="13">
        <v>284502</v>
      </c>
      <c r="G11" s="13">
        <v>457126</v>
      </c>
      <c r="H11" s="13">
        <v>51157</v>
      </c>
      <c r="I11" s="13">
        <v>307579</v>
      </c>
      <c r="J11" s="13">
        <v>271737</v>
      </c>
      <c r="K11" s="13">
        <v>400465</v>
      </c>
      <c r="L11" s="13">
        <v>324337</v>
      </c>
      <c r="M11" s="13">
        <v>136000</v>
      </c>
      <c r="N11" s="13">
        <v>88331</v>
      </c>
      <c r="O11" s="11">
        <f>SUM(B11:N11)</f>
        <v>3416069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1059189.47</v>
      </c>
      <c r="C17" s="24">
        <f aca="true" t="shared" si="2" ref="C17:O17">C18+C19+C20+C21+C22+C23</f>
        <v>799713.9100000001</v>
      </c>
      <c r="D17" s="24">
        <f t="shared" si="2"/>
        <v>631099.0599999999</v>
      </c>
      <c r="E17" s="24">
        <f t="shared" si="2"/>
        <v>222343.74999999997</v>
      </c>
      <c r="F17" s="24">
        <f t="shared" si="2"/>
        <v>699597.26</v>
      </c>
      <c r="G17" s="24">
        <f t="shared" si="2"/>
        <v>980075.78</v>
      </c>
      <c r="H17" s="24">
        <f t="shared" si="2"/>
        <v>172787.15000000002</v>
      </c>
      <c r="I17" s="24">
        <f t="shared" si="2"/>
        <v>786350.2900000002</v>
      </c>
      <c r="J17" s="24">
        <f t="shared" si="2"/>
        <v>731831.45</v>
      </c>
      <c r="K17" s="24">
        <f t="shared" si="2"/>
        <v>955885.72</v>
      </c>
      <c r="L17" s="24">
        <f t="shared" si="2"/>
        <v>877204.55</v>
      </c>
      <c r="M17" s="24">
        <f t="shared" si="2"/>
        <v>488041.76</v>
      </c>
      <c r="N17" s="24">
        <f t="shared" si="2"/>
        <v>247296.47</v>
      </c>
      <c r="O17" s="24">
        <f t="shared" si="2"/>
        <v>8651416.620000001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1003486.46</v>
      </c>
      <c r="C18" s="22">
        <f t="shared" si="3"/>
        <v>726606.37</v>
      </c>
      <c r="D18" s="22">
        <f t="shared" si="3"/>
        <v>633166.51</v>
      </c>
      <c r="E18" s="22">
        <f t="shared" si="3"/>
        <v>244827.83</v>
      </c>
      <c r="F18" s="22">
        <f t="shared" si="3"/>
        <v>693517.5</v>
      </c>
      <c r="G18" s="22">
        <f t="shared" si="3"/>
        <v>923518.35</v>
      </c>
      <c r="H18" s="22">
        <f t="shared" si="3"/>
        <v>139765.73</v>
      </c>
      <c r="I18" s="22">
        <f t="shared" si="3"/>
        <v>748481.41</v>
      </c>
      <c r="J18" s="22">
        <f t="shared" si="3"/>
        <v>661880.37</v>
      </c>
      <c r="K18" s="22">
        <f t="shared" si="3"/>
        <v>902214.94</v>
      </c>
      <c r="L18" s="22">
        <f t="shared" si="3"/>
        <v>836095.71</v>
      </c>
      <c r="M18" s="22">
        <f t="shared" si="3"/>
        <v>411669.19</v>
      </c>
      <c r="N18" s="22">
        <f t="shared" si="3"/>
        <v>245509.62</v>
      </c>
      <c r="O18" s="27">
        <f aca="true" t="shared" si="4" ref="O18:O23">SUM(B18:N18)</f>
        <v>8170739.990000001</v>
      </c>
    </row>
    <row r="19" spans="1:23" ht="18.75" customHeight="1">
      <c r="A19" s="26" t="s">
        <v>36</v>
      </c>
      <c r="B19" s="16">
        <f>IF(B15&lt;&gt;0,ROUND((B15-1)*B18,2),0)</f>
        <v>-352.17</v>
      </c>
      <c r="C19" s="22">
        <f aca="true" t="shared" si="5" ref="C19:N19">IF(C15&lt;&gt;0,ROUND((C15-1)*C18,2),0)</f>
        <v>15847.53</v>
      </c>
      <c r="D19" s="22">
        <f t="shared" si="5"/>
        <v>-7044.88</v>
      </c>
      <c r="E19" s="22">
        <f t="shared" si="5"/>
        <v>-28867.6</v>
      </c>
      <c r="F19" s="22">
        <f t="shared" si="5"/>
        <v>-11628.47</v>
      </c>
      <c r="G19" s="22">
        <f t="shared" si="5"/>
        <v>31394.66</v>
      </c>
      <c r="H19" s="22">
        <f t="shared" si="5"/>
        <v>34924.35</v>
      </c>
      <c r="I19" s="22">
        <f t="shared" si="5"/>
        <v>-15650.2</v>
      </c>
      <c r="J19" s="22">
        <f t="shared" si="5"/>
        <v>35977.86</v>
      </c>
      <c r="K19" s="22">
        <f t="shared" si="5"/>
        <v>-4280.06</v>
      </c>
      <c r="L19" s="22">
        <f t="shared" si="5"/>
        <v>-2798.12</v>
      </c>
      <c r="M19" s="22">
        <f t="shared" si="5"/>
        <v>37096.02</v>
      </c>
      <c r="N19" s="22">
        <f t="shared" si="5"/>
        <v>-13033.25</v>
      </c>
      <c r="O19" s="27">
        <f t="shared" si="4"/>
        <v>71585.67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29497.71</v>
      </c>
      <c r="C23" s="22">
        <v>29708.68</v>
      </c>
      <c r="D23" s="22">
        <v>12924.45</v>
      </c>
      <c r="E23" s="22">
        <v>5043.63</v>
      </c>
      <c r="F23" s="22">
        <v>14008.79</v>
      </c>
      <c r="G23" s="22">
        <v>8759.47</v>
      </c>
      <c r="H23" s="22">
        <v>0</v>
      </c>
      <c r="I23" s="22">
        <v>36634.42</v>
      </c>
      <c r="J23" s="22">
        <v>22260.23</v>
      </c>
      <c r="K23" s="22">
        <v>27964.92</v>
      </c>
      <c r="L23" s="22">
        <v>26092.53</v>
      </c>
      <c r="M23" s="22">
        <v>25999.79</v>
      </c>
      <c r="N23" s="22">
        <v>7366.84</v>
      </c>
      <c r="O23" s="27">
        <f t="shared" si="4"/>
        <v>246261.46000000005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-85452.4</v>
      </c>
      <c r="C25" s="31">
        <f>+C26+C28+C39+C40+C43-C44</f>
        <v>-81039.2</v>
      </c>
      <c r="D25" s="31">
        <f t="shared" si="6"/>
        <v>-71622.43999999999</v>
      </c>
      <c r="E25" s="31">
        <f t="shared" si="6"/>
        <v>-13156</v>
      </c>
      <c r="F25" s="31">
        <f t="shared" si="6"/>
        <v>-49904.8</v>
      </c>
      <c r="G25" s="31">
        <f t="shared" si="6"/>
        <v>-97244.4</v>
      </c>
      <c r="H25" s="31">
        <f t="shared" si="6"/>
        <v>-21531.359999999986</v>
      </c>
      <c r="I25" s="31">
        <f t="shared" si="6"/>
        <v>-85280.8</v>
      </c>
      <c r="J25" s="31">
        <f t="shared" si="6"/>
        <v>-68310</v>
      </c>
      <c r="K25" s="31">
        <f t="shared" si="6"/>
        <v>-59400</v>
      </c>
      <c r="L25" s="31">
        <f t="shared" si="6"/>
        <v>-56073.6</v>
      </c>
      <c r="M25" s="31">
        <f t="shared" si="6"/>
        <v>-33673.2</v>
      </c>
      <c r="N25" s="31">
        <f t="shared" si="6"/>
        <v>-28490</v>
      </c>
      <c r="O25" s="31">
        <f t="shared" si="6"/>
        <v>-751178.2000000001</v>
      </c>
    </row>
    <row r="26" spans="1:15" ht="18.75" customHeight="1">
      <c r="A26" s="26" t="s">
        <v>42</v>
      </c>
      <c r="B26" s="32">
        <f>+B27</f>
        <v>-85452.4</v>
      </c>
      <c r="C26" s="32">
        <f>+C27</f>
        <v>-81039.2</v>
      </c>
      <c r="D26" s="32">
        <f aca="true" t="shared" si="7" ref="D26:O26">+D27</f>
        <v>-53077.2</v>
      </c>
      <c r="E26" s="32">
        <f t="shared" si="7"/>
        <v>-13156</v>
      </c>
      <c r="F26" s="32">
        <f t="shared" si="7"/>
        <v>-49904.8</v>
      </c>
      <c r="G26" s="32">
        <f t="shared" si="7"/>
        <v>-97244.4</v>
      </c>
      <c r="H26" s="32">
        <f t="shared" si="7"/>
        <v>-12892</v>
      </c>
      <c r="I26" s="32">
        <f t="shared" si="7"/>
        <v>-85280.8</v>
      </c>
      <c r="J26" s="32">
        <f t="shared" si="7"/>
        <v>-68310</v>
      </c>
      <c r="K26" s="32">
        <f t="shared" si="7"/>
        <v>-59400</v>
      </c>
      <c r="L26" s="32">
        <f t="shared" si="7"/>
        <v>-56073.6</v>
      </c>
      <c r="M26" s="32">
        <f t="shared" si="7"/>
        <v>-33673.2</v>
      </c>
      <c r="N26" s="32">
        <f t="shared" si="7"/>
        <v>-28490</v>
      </c>
      <c r="O26" s="32">
        <f t="shared" si="7"/>
        <v>-723993.6</v>
      </c>
    </row>
    <row r="27" spans="1:26" ht="18.75" customHeight="1">
      <c r="A27" s="28" t="s">
        <v>43</v>
      </c>
      <c r="B27" s="16">
        <f>ROUND((-B9)*$G$3,2)</f>
        <v>-85452.4</v>
      </c>
      <c r="C27" s="16">
        <f aca="true" t="shared" si="8" ref="C27:N27">ROUND((-C9)*$G$3,2)</f>
        <v>-81039.2</v>
      </c>
      <c r="D27" s="16">
        <f t="shared" si="8"/>
        <v>-53077.2</v>
      </c>
      <c r="E27" s="16">
        <f t="shared" si="8"/>
        <v>-13156</v>
      </c>
      <c r="F27" s="16">
        <f t="shared" si="8"/>
        <v>-49904.8</v>
      </c>
      <c r="G27" s="16">
        <f t="shared" si="8"/>
        <v>-97244.4</v>
      </c>
      <c r="H27" s="16">
        <f t="shared" si="8"/>
        <v>-12892</v>
      </c>
      <c r="I27" s="16">
        <f t="shared" si="8"/>
        <v>-85280.8</v>
      </c>
      <c r="J27" s="16">
        <f t="shared" si="8"/>
        <v>-68310</v>
      </c>
      <c r="K27" s="16">
        <f t="shared" si="8"/>
        <v>-59400</v>
      </c>
      <c r="L27" s="16">
        <f t="shared" si="8"/>
        <v>-56073.6</v>
      </c>
      <c r="M27" s="16">
        <f t="shared" si="8"/>
        <v>-33673.2</v>
      </c>
      <c r="N27" s="16">
        <f t="shared" si="8"/>
        <v>-28490</v>
      </c>
      <c r="O27" s="33">
        <f aca="true" t="shared" si="9" ref="O27:O44">SUM(B27:N27)</f>
        <v>-723993.6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-18545.23999999999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-8639.359999999986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-27184.600000000093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-18545.24</v>
      </c>
      <c r="E29" s="34">
        <v>0</v>
      </c>
      <c r="F29" s="34">
        <v>0</v>
      </c>
      <c r="G29" s="34">
        <v>0</v>
      </c>
      <c r="H29" s="34">
        <v>-8639.36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-27184.600000000002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500000</v>
      </c>
      <c r="G34" s="34">
        <v>0</v>
      </c>
      <c r="H34" s="34">
        <v>153000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1217000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-500000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973737.07</v>
      </c>
      <c r="C42" s="37">
        <f aca="true" t="shared" si="11" ref="C42:N42">+C17+C25</f>
        <v>718674.7100000002</v>
      </c>
      <c r="D42" s="37">
        <f t="shared" si="11"/>
        <v>559476.62</v>
      </c>
      <c r="E42" s="37">
        <f t="shared" si="11"/>
        <v>209187.74999999997</v>
      </c>
      <c r="F42" s="37">
        <f t="shared" si="11"/>
        <v>649692.46</v>
      </c>
      <c r="G42" s="37">
        <f t="shared" si="11"/>
        <v>882831.38</v>
      </c>
      <c r="H42" s="37">
        <f t="shared" si="11"/>
        <v>151255.79000000004</v>
      </c>
      <c r="I42" s="37">
        <f t="shared" si="11"/>
        <v>701069.4900000001</v>
      </c>
      <c r="J42" s="37">
        <f t="shared" si="11"/>
        <v>663521.45</v>
      </c>
      <c r="K42" s="37">
        <f t="shared" si="11"/>
        <v>896485.72</v>
      </c>
      <c r="L42" s="37">
        <f t="shared" si="11"/>
        <v>821130.9500000001</v>
      </c>
      <c r="M42" s="37">
        <f t="shared" si="11"/>
        <v>454368.56</v>
      </c>
      <c r="N42" s="37">
        <f t="shared" si="11"/>
        <v>218806.47</v>
      </c>
      <c r="O42" s="37">
        <f>SUM(B42:N42)</f>
        <v>7900238.42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973737.0800000001</v>
      </c>
      <c r="C48" s="52">
        <f t="shared" si="12"/>
        <v>718674.7</v>
      </c>
      <c r="D48" s="52">
        <f t="shared" si="12"/>
        <v>559476.62</v>
      </c>
      <c r="E48" s="52">
        <f t="shared" si="12"/>
        <v>209187.75</v>
      </c>
      <c r="F48" s="52">
        <f t="shared" si="12"/>
        <v>649692.47</v>
      </c>
      <c r="G48" s="52">
        <f t="shared" si="12"/>
        <v>882831.39</v>
      </c>
      <c r="H48" s="52">
        <f t="shared" si="12"/>
        <v>151255.79</v>
      </c>
      <c r="I48" s="52">
        <f t="shared" si="12"/>
        <v>701069.49</v>
      </c>
      <c r="J48" s="52">
        <f t="shared" si="12"/>
        <v>663521.46</v>
      </c>
      <c r="K48" s="52">
        <f t="shared" si="12"/>
        <v>896485.71</v>
      </c>
      <c r="L48" s="52">
        <f t="shared" si="12"/>
        <v>821130.95</v>
      </c>
      <c r="M48" s="52">
        <f t="shared" si="12"/>
        <v>454368.57</v>
      </c>
      <c r="N48" s="52">
        <f t="shared" si="12"/>
        <v>218806.46</v>
      </c>
      <c r="O48" s="37">
        <f t="shared" si="12"/>
        <v>7900238.44</v>
      </c>
      <c r="Q48"/>
    </row>
    <row r="49" spans="1:18" ht="18.75" customHeight="1">
      <c r="A49" s="26" t="s">
        <v>61</v>
      </c>
      <c r="B49" s="52">
        <v>789610.4</v>
      </c>
      <c r="C49" s="52">
        <v>518874.55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1308484.95</v>
      </c>
      <c r="P49"/>
      <c r="Q49"/>
      <c r="R49" s="44"/>
    </row>
    <row r="50" spans="1:16" ht="18.75" customHeight="1">
      <c r="A50" s="26" t="s">
        <v>62</v>
      </c>
      <c r="B50" s="52">
        <v>184126.68</v>
      </c>
      <c r="C50" s="52">
        <v>199800.15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383926.82999999996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559476.62</v>
      </c>
      <c r="E51" s="53">
        <v>0</v>
      </c>
      <c r="F51" s="53">
        <v>0</v>
      </c>
      <c r="G51" s="53">
        <v>0</v>
      </c>
      <c r="H51" s="52">
        <v>151255.79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710732.41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209187.75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209187.75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649692.47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649692.47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882831.39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882831.39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701069.49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701069.49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663521.46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663521.46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896485.71</v>
      </c>
      <c r="L57" s="32">
        <v>821130.95</v>
      </c>
      <c r="M57" s="53">
        <v>0</v>
      </c>
      <c r="N57" s="53">
        <v>0</v>
      </c>
      <c r="O57" s="37">
        <f t="shared" si="13"/>
        <v>1717616.66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454368.57</v>
      </c>
      <c r="N58" s="53">
        <v>0</v>
      </c>
      <c r="O58" s="37">
        <f t="shared" si="13"/>
        <v>454368.57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218806.46</v>
      </c>
      <c r="O59" s="56">
        <f t="shared" si="13"/>
        <v>218806.46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2020-02-12T21:11:09Z</dcterms:modified>
  <cp:category/>
  <cp:version/>
  <cp:contentType/>
  <cp:contentStatus/>
</cp:coreProperties>
</file>