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<sst xmlns="http://schemas.openxmlformats.org/spreadsheetml/2006/main" count="82" uniqueCount="81">
  <si>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</si>
  <si>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</si>
  <si>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</si>
  <si>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</si>
  <si>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</si>
  <si>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</si>
  <si>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</si>
  <si>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</si>
  <si>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</si>
  <si>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</si>
  <si>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</si>
  <si>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</si>
  <si>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</si>
  <si>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</si>
  <si>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</si>
  <si>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</si>
  <si>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</si>
  <si>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</si>
  <si>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</si>
  <si>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</si>
  <si>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</si>
  <si>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</si>
  <si>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</si>
  <si>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</si>
  <si>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</si>
  <si>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</si>
  <si>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</si>
  <si>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</si>
  <si>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</si>
  <si>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</si>
  <si>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</si>
  <si>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</si>
  <si>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</si>
  <si>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</si>
  <si>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</si>
  <si>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</si>
  <si>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</si>
  <si>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</si>
  <si>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</si>
  <si>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</si>
  <si>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</si>
  <si>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</si>
  <si>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</si>
  <si>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</si>
  <si>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</si>
  <si>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</si>
  <si>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</si>
  <si>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</si>
  <si>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</si>
  <si>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</si>
  <si>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</si>
  <si>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</si>
  <si>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</si>
  <si>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</si>
  <si>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</si>
  <si>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</si>
  <si>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</si>
  <si>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</si>
  <si>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</si>
  <si>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</si>
  <si>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</si>
  <si>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</si>
  <si>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</si>
  <si>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</si>
  <si>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</si>
  <si>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</si>
  <si>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</si>
  <si>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</si>
  <si>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</si>
  <si>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</si>
  <si>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</si>
  <si>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</si>
  <si>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</si>
  <si>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</si>
  <si>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</si>
  <si>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</si>
  <si>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</si>
  <si>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</si>
  <si>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</si>
  <si>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</si>
  <si>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08/02/20 - VENCIMENTO 14/02/20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</si>
</sst>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3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9" fontId="31" fillId="0" borderId="4" applyAlignment="0"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4" fillId="21" borderId="6" applyNumberFormat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1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1" fillId="0" borderId="12" xfId="46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horizontal="left" vertical="center" indent="1"/>
    </xf>
    <xf numFmtId="0" fontId="31" fillId="0" borderId="13" xfId="0" applyFont="1" applyFill="1" applyBorder="1" applyAlignment="1">
      <alignment horizontal="left" vertical="center" indent="1"/>
    </xf>
    <xf numFmtId="164" fontId="31" fillId="0" borderId="4" xfId="46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indent="1"/>
    </xf>
    <xf numFmtId="164" fontId="31" fillId="0" borderId="4" xfId="53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1" fillId="0" borderId="4" xfId="46" applyNumberFormat="1" applyFont="1" applyFill="1" applyBorder="1" applyAlignment="1">
      <alignment horizontal="center" vertical="center"/>
    </xf>
    <xf numFmtId="164" fontId="31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1" fillId="33" borderId="14" xfId="46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3"/>
    </xf>
    <xf numFmtId="164" fontId="31" fillId="0" borderId="4" xfId="53" applyFont="1" applyFill="1" applyBorder="1" applyAlignment="1">
      <alignment vertical="center"/>
    </xf>
    <xf numFmtId="165" fontId="31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1" fillId="33" borderId="4" xfId="0" applyFont="1" applyFill="1" applyBorder="1" applyAlignment="1">
      <alignment horizontal="left" vertical="center" indent="3"/>
    </xf>
    <xf numFmtId="165" fontId="31" fillId="0" borderId="4" xfId="46" applyNumberFormat="1" applyFont="1" applyFill="1" applyBorder="1" applyAlignment="1">
      <alignment vertical="center"/>
    </xf>
    <xf numFmtId="164" fontId="31" fillId="0" borderId="4" xfId="46" applyNumberFormat="1" applyFont="1" applyFill="1" applyBorder="1" applyAlignment="1">
      <alignment horizontal="center" vertical="center"/>
    </xf>
    <xf numFmtId="164" fontId="31" fillId="0" borderId="11" xfId="46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indent="2"/>
    </xf>
    <xf numFmtId="164" fontId="31" fillId="0" borderId="4" xfId="53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wrapText="1" indent="2"/>
    </xf>
    <xf numFmtId="44" fontId="31" fillId="34" borderId="4" xfId="46" applyFont="1" applyFill="1" applyBorder="1" applyAlignment="1">
      <alignment horizontal="center" vertical="center"/>
    </xf>
    <xf numFmtId="0" fontId="31" fillId="34" borderId="4" xfId="0" applyFont="1" applyFill="1" applyBorder="1" applyAlignment="1">
      <alignment horizontal="left" vertical="center" indent="1"/>
    </xf>
    <xf numFmtId="166" fontId="31" fillId="0" borderId="4" xfId="53" applyNumberFormat="1" applyFont="1" applyFill="1" applyBorder="1" applyAlignment="1">
      <alignment horizontal="center" vertical="center"/>
    </xf>
    <xf numFmtId="167" fontId="31" fillId="0" borderId="4" xfId="53" applyNumberFormat="1" applyFont="1" applyFill="1" applyBorder="1" applyAlignment="1">
      <alignment horizontal="center" vertical="center"/>
    </xf>
    <xf numFmtId="167" fontId="31" fillId="0" borderId="4" xfId="46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wrapText="1" indent="1"/>
    </xf>
    <xf numFmtId="169" fontId="31" fillId="0" borderId="4" xfId="46" applyNumberFormat="1" applyFont="1" applyFill="1" applyBorder="1" applyAlignment="1">
      <alignment horizontal="center" vertical="center"/>
    </xf>
    <xf numFmtId="166" fontId="31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1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1" fillId="0" borderId="12" xfId="53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1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73</v>
      </c>
      <c r="C5" s="49" t="s">
        <v>49</v>
      </c>
      <c r="D5" s="50" t="s">
        <v>74</v>
      </c>
      <c r="E5" s="50" t="s">
        <v>75</v>
      </c>
      <c r="F5" s="50" t="s">
        <v>76</v>
      </c>
      <c r="G5" s="49" t="s">
        <v>77</v>
      </c>
      <c r="H5" s="50" t="s">
        <v>74</v>
      </c>
      <c r="I5" s="49" t="s">
        <v>48</v>
      </c>
      <c r="J5" s="49" t="s">
        <v>78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229616</v>
      </c>
      <c r="C7" s="47">
        <f t="shared" si="0"/>
        <v>185044</v>
      </c>
      <c r="D7" s="47">
        <f t="shared" si="0"/>
        <v>247646</v>
      </c>
      <c r="E7" s="47">
        <f t="shared" si="0"/>
        <v>134398</v>
      </c>
      <c r="F7" s="47">
        <f t="shared" si="0"/>
        <v>145679</v>
      </c>
      <c r="G7" s="47">
        <f t="shared" si="0"/>
        <v>176345</v>
      </c>
      <c r="H7" s="47">
        <f t="shared" si="0"/>
        <v>191635</v>
      </c>
      <c r="I7" s="47">
        <f t="shared" si="0"/>
        <v>263772</v>
      </c>
      <c r="J7" s="47">
        <f t="shared" si="0"/>
        <v>53281</v>
      </c>
      <c r="K7" s="47">
        <f t="shared" si="0"/>
        <v>1627416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20429</v>
      </c>
      <c r="C8" s="45">
        <f t="shared" si="1"/>
        <v>18810</v>
      </c>
      <c r="D8" s="45">
        <f t="shared" si="1"/>
        <v>20487</v>
      </c>
      <c r="E8" s="45">
        <f t="shared" si="1"/>
        <v>12225</v>
      </c>
      <c r="F8" s="45">
        <f t="shared" si="1"/>
        <v>11768</v>
      </c>
      <c r="G8" s="45">
        <f t="shared" si="1"/>
        <v>9708</v>
      </c>
      <c r="H8" s="45">
        <f t="shared" si="1"/>
        <v>8435</v>
      </c>
      <c r="I8" s="45">
        <f t="shared" si="1"/>
        <v>21479</v>
      </c>
      <c r="J8" s="45">
        <f t="shared" si="1"/>
        <v>2461</v>
      </c>
      <c r="K8" s="38">
        <f>SUM(B8:J8)</f>
        <v>125802</v>
      </c>
      <c r="L8"/>
      <c r="M8"/>
      <c r="N8"/>
    </row>
    <row r="9" spans="1:14" ht="16.5" customHeight="1">
      <c r="A9" s="22" t="s">
        <v>36</v>
      </c>
      <c r="B9" s="45">
        <v>20409</v>
      </c>
      <c r="C9" s="45">
        <v>18806</v>
      </c>
      <c r="D9" s="45">
        <v>20478</v>
      </c>
      <c r="E9" s="45">
        <v>12206</v>
      </c>
      <c r="F9" s="45">
        <v>11764</v>
      </c>
      <c r="G9" s="45">
        <v>9707</v>
      </c>
      <c r="H9" s="45">
        <v>8435</v>
      </c>
      <c r="I9" s="45">
        <v>21469</v>
      </c>
      <c r="J9" s="45">
        <v>2461</v>
      </c>
      <c r="K9" s="38">
        <f>SUM(B9:J9)</f>
        <v>125735</v>
      </c>
      <c r="L9"/>
      <c r="M9"/>
      <c r="N9"/>
    </row>
    <row r="10" spans="1:14" ht="16.5" customHeight="1">
      <c r="A10" s="22" t="s">
        <v>35</v>
      </c>
      <c r="B10" s="45">
        <v>20</v>
      </c>
      <c r="C10" s="45">
        <v>4</v>
      </c>
      <c r="D10" s="45">
        <v>9</v>
      </c>
      <c r="E10" s="45">
        <v>19</v>
      </c>
      <c r="F10" s="45">
        <v>4</v>
      </c>
      <c r="G10" s="45">
        <v>1</v>
      </c>
      <c r="H10" s="45">
        <v>0</v>
      </c>
      <c r="I10" s="45">
        <v>10</v>
      </c>
      <c r="J10" s="45">
        <v>0</v>
      </c>
      <c r="K10" s="38">
        <f>SUM(B10:J10)</f>
        <v>67</v>
      </c>
      <c r="L10"/>
      <c r="M10"/>
      <c r="N10"/>
    </row>
    <row r="11" spans="1:14" ht="16.5" customHeight="1">
      <c r="A11" s="44" t="s">
        <v>34</v>
      </c>
      <c r="B11" s="43">
        <v>209187</v>
      </c>
      <c r="C11" s="43">
        <v>166234</v>
      </c>
      <c r="D11" s="43">
        <v>227159</v>
      </c>
      <c r="E11" s="43">
        <v>122173</v>
      </c>
      <c r="F11" s="43">
        <v>133911</v>
      </c>
      <c r="G11" s="43">
        <v>166637</v>
      </c>
      <c r="H11" s="43">
        <v>183200</v>
      </c>
      <c r="I11" s="43">
        <v>242293</v>
      </c>
      <c r="J11" s="43">
        <v>50820</v>
      </c>
      <c r="K11" s="38">
        <f>SUM(B11:J11)</f>
        <v>1501614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1.023399481939529</v>
      </c>
      <c r="C15" s="39">
        <v>1.005486646771718</v>
      </c>
      <c r="D15" s="39">
        <v>0.996947898904039</v>
      </c>
      <c r="E15" s="39">
        <v>1.089841284272853</v>
      </c>
      <c r="F15" s="39">
        <v>0.98649929857246</v>
      </c>
      <c r="G15" s="39">
        <v>0.958142992663847</v>
      </c>
      <c r="H15" s="39">
        <v>1.031163191450706</v>
      </c>
      <c r="I15" s="39">
        <v>1.02080822470961</v>
      </c>
      <c r="J15" s="39">
        <v>1.036617662668757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840634.77</v>
      </c>
      <c r="C17" s="36">
        <f t="shared" si="2"/>
        <v>723976.78</v>
      </c>
      <c r="D17" s="36">
        <f t="shared" si="2"/>
        <v>1046179.46</v>
      </c>
      <c r="E17" s="36">
        <f t="shared" si="2"/>
        <v>555763.66</v>
      </c>
      <c r="F17" s="36">
        <f t="shared" si="2"/>
        <v>567709.5700000002</v>
      </c>
      <c r="G17" s="36">
        <f t="shared" si="2"/>
        <v>661500.36</v>
      </c>
      <c r="H17" s="36">
        <f t="shared" si="2"/>
        <v>614546.2500000001</v>
      </c>
      <c r="I17" s="36">
        <f t="shared" si="2"/>
        <v>889764.2</v>
      </c>
      <c r="J17" s="36">
        <f t="shared" si="2"/>
        <v>202996.76</v>
      </c>
      <c r="K17" s="36">
        <f aca="true" t="shared" si="3" ref="K17:K22">SUM(B17:J17)</f>
        <v>6103071.8100000005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780878.09</v>
      </c>
      <c r="C18" s="30">
        <f t="shared" si="4"/>
        <v>690787.76</v>
      </c>
      <c r="D18" s="30">
        <f t="shared" si="4"/>
        <v>1024090.5</v>
      </c>
      <c r="E18" s="30">
        <f t="shared" si="4"/>
        <v>483859.68</v>
      </c>
      <c r="F18" s="30">
        <f t="shared" si="4"/>
        <v>554643.66</v>
      </c>
      <c r="G18" s="30">
        <f t="shared" si="4"/>
        <v>678840.08</v>
      </c>
      <c r="H18" s="30">
        <f t="shared" si="4"/>
        <v>588051.16</v>
      </c>
      <c r="I18" s="30">
        <f t="shared" si="4"/>
        <v>817060.15</v>
      </c>
      <c r="J18" s="30">
        <f t="shared" si="4"/>
        <v>186989.67</v>
      </c>
      <c r="K18" s="30">
        <f t="shared" si="3"/>
        <v>5805200.750000001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18272.14</v>
      </c>
      <c r="C19" s="30">
        <f t="shared" si="5"/>
        <v>3790.11</v>
      </c>
      <c r="D19" s="30">
        <f t="shared" si="5"/>
        <v>-3125.63</v>
      </c>
      <c r="E19" s="30">
        <f t="shared" si="5"/>
        <v>43470.58</v>
      </c>
      <c r="F19" s="30">
        <f t="shared" si="5"/>
        <v>-7488.08</v>
      </c>
      <c r="G19" s="30">
        <f t="shared" si="5"/>
        <v>-28414.21</v>
      </c>
      <c r="H19" s="30">
        <f t="shared" si="5"/>
        <v>18325.55</v>
      </c>
      <c r="I19" s="30">
        <f t="shared" si="5"/>
        <v>17001.57</v>
      </c>
      <c r="J19" s="30">
        <f t="shared" si="5"/>
        <v>6847.12</v>
      </c>
      <c r="K19" s="30">
        <f t="shared" si="3"/>
        <v>68679.15</v>
      </c>
      <c r="L19"/>
      <c r="M19"/>
      <c r="N19"/>
    </row>
    <row r="20" spans="1:14" ht="16.5" customHeight="1">
      <c r="A20" s="18" t="s">
        <v>28</v>
      </c>
      <c r="B20" s="30">
        <v>40069.38</v>
      </c>
      <c r="C20" s="30">
        <v>29398.91</v>
      </c>
      <c r="D20" s="30">
        <v>25718.73</v>
      </c>
      <c r="E20" s="30">
        <v>27018.24</v>
      </c>
      <c r="F20" s="30">
        <v>23337.04</v>
      </c>
      <c r="G20" s="30">
        <v>16739.35</v>
      </c>
      <c r="H20" s="30">
        <v>22773.06</v>
      </c>
      <c r="I20" s="30">
        <v>58475.24</v>
      </c>
      <c r="J20" s="30">
        <v>12184.8</v>
      </c>
      <c r="K20" s="30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0">
        <v>1415.16</v>
      </c>
      <c r="C21" s="34">
        <v>0</v>
      </c>
      <c r="D21" s="34">
        <v>0</v>
      </c>
      <c r="E21" s="30">
        <v>1415.16</v>
      </c>
      <c r="F21" s="30">
        <v>1415.16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-504.14</v>
      </c>
      <c r="E22" s="30">
        <v>0</v>
      </c>
      <c r="F22" s="34">
        <v>-4198.21</v>
      </c>
      <c r="G22" s="30">
        <v>-5664.86</v>
      </c>
      <c r="H22" s="30">
        <v>-14603.52</v>
      </c>
      <c r="I22" s="34">
        <v>-2772.76</v>
      </c>
      <c r="J22" s="30">
        <v>-3024.83</v>
      </c>
      <c r="K22" s="30">
        <f t="shared" si="3"/>
        <v>-30768.32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-89799.6</v>
      </c>
      <c r="C25" s="30">
        <f t="shared" si="6"/>
        <v>-82746.4</v>
      </c>
      <c r="D25" s="30">
        <f t="shared" si="6"/>
        <v>-109371.64</v>
      </c>
      <c r="E25" s="30">
        <f t="shared" si="6"/>
        <v>-53706.4</v>
      </c>
      <c r="F25" s="30">
        <f t="shared" si="6"/>
        <v>-51761.6</v>
      </c>
      <c r="G25" s="30">
        <f t="shared" si="6"/>
        <v>-42710.8</v>
      </c>
      <c r="H25" s="30">
        <f t="shared" si="6"/>
        <v>-37114</v>
      </c>
      <c r="I25" s="30">
        <f t="shared" si="6"/>
        <v>-94463.6</v>
      </c>
      <c r="J25" s="30">
        <f t="shared" si="6"/>
        <v>-16406.51</v>
      </c>
      <c r="K25" s="30">
        <f aca="true" t="shared" si="7" ref="K25:K33">SUM(B25:J25)</f>
        <v>-578080.55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-89799.6</v>
      </c>
      <c r="C26" s="30">
        <f t="shared" si="8"/>
        <v>-82746.4</v>
      </c>
      <c r="D26" s="30">
        <f t="shared" si="8"/>
        <v>-90103.2</v>
      </c>
      <c r="E26" s="30">
        <f t="shared" si="8"/>
        <v>-53706.4</v>
      </c>
      <c r="F26" s="30">
        <f t="shared" si="8"/>
        <v>-51761.6</v>
      </c>
      <c r="G26" s="30">
        <f t="shared" si="8"/>
        <v>-42710.8</v>
      </c>
      <c r="H26" s="30">
        <f t="shared" si="8"/>
        <v>-37114</v>
      </c>
      <c r="I26" s="30">
        <f t="shared" si="8"/>
        <v>-94463.6</v>
      </c>
      <c r="J26" s="30">
        <f t="shared" si="8"/>
        <v>-10828.4</v>
      </c>
      <c r="K26" s="30">
        <f t="shared" si="7"/>
        <v>-553234</v>
      </c>
      <c r="L26"/>
      <c r="M26"/>
      <c r="N26"/>
    </row>
    <row r="27" spans="1:14" s="23" customFormat="1" ht="16.5" customHeight="1">
      <c r="A27" s="29" t="s">
        <v>70</v>
      </c>
      <c r="B27" s="30">
        <f>-ROUND((B9)*$E$3,2)</f>
        <v>-89799.6</v>
      </c>
      <c r="C27" s="30">
        <f aca="true" t="shared" si="9" ref="C27:J27">-ROUND((C9)*$E$3,2)</f>
        <v>-82746.4</v>
      </c>
      <c r="D27" s="30">
        <f t="shared" si="9"/>
        <v>-90103.2</v>
      </c>
      <c r="E27" s="30">
        <f t="shared" si="9"/>
        <v>-53706.4</v>
      </c>
      <c r="F27" s="30">
        <f t="shared" si="9"/>
        <v>-51761.6</v>
      </c>
      <c r="G27" s="30">
        <f t="shared" si="9"/>
        <v>-42710.8</v>
      </c>
      <c r="H27" s="30">
        <f t="shared" si="9"/>
        <v>-37114</v>
      </c>
      <c r="I27" s="30">
        <f t="shared" si="9"/>
        <v>-94463.6</v>
      </c>
      <c r="J27" s="30">
        <f t="shared" si="9"/>
        <v>-10828.4</v>
      </c>
      <c r="K27" s="30">
        <f t="shared" si="7"/>
        <v>-553234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-19268.44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-5578.11</v>
      </c>
      <c r="K31" s="30">
        <f t="shared" si="7"/>
        <v>-24846.55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-19268.44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-5578.11</v>
      </c>
      <c r="K32" s="30">
        <f t="shared" si="7"/>
        <v>-24846.55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10">
        <f aca="true" t="shared" si="11" ref="B45:J45">+B17+B25</f>
        <v>750835.17</v>
      </c>
      <c r="C45" s="10">
        <f t="shared" si="11"/>
        <v>641230.38</v>
      </c>
      <c r="D45" s="10">
        <f t="shared" si="11"/>
        <v>936807.82</v>
      </c>
      <c r="E45" s="10">
        <f t="shared" si="11"/>
        <v>502057.26</v>
      </c>
      <c r="F45" s="10">
        <f t="shared" si="11"/>
        <v>515947.9700000002</v>
      </c>
      <c r="G45" s="10">
        <f t="shared" si="11"/>
        <v>618789.5599999999</v>
      </c>
      <c r="H45" s="10">
        <f>IF(+H17+H25+H46&lt;0,0,H17+H25+H46)</f>
        <v>561349.4200000002</v>
      </c>
      <c r="I45" s="10">
        <f t="shared" si="11"/>
        <v>795300.6</v>
      </c>
      <c r="J45" s="10">
        <f t="shared" si="11"/>
        <v>186590.25</v>
      </c>
      <c r="K45" s="20">
        <f>SUM(B45:J45)</f>
        <v>5508908.43</v>
      </c>
      <c r="L45" s="9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20">
        <v>-16082.829999999958</v>
      </c>
      <c r="I46" s="17">
        <v>0</v>
      </c>
      <c r="J46" s="17">
        <v>0</v>
      </c>
      <c r="K46" s="20">
        <f>SUM(B46:J46)</f>
        <v>-16082.829999999958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750835.1799999999</v>
      </c>
      <c r="C51" s="10">
        <f t="shared" si="12"/>
        <v>641230.37</v>
      </c>
      <c r="D51" s="10">
        <f t="shared" si="12"/>
        <v>936807.83</v>
      </c>
      <c r="E51" s="10">
        <f t="shared" si="12"/>
        <v>502057.25</v>
      </c>
      <c r="F51" s="10">
        <f t="shared" si="12"/>
        <v>515947.97</v>
      </c>
      <c r="G51" s="10">
        <f t="shared" si="12"/>
        <v>618789.56</v>
      </c>
      <c r="H51" s="10">
        <f t="shared" si="12"/>
        <v>561349.42</v>
      </c>
      <c r="I51" s="10">
        <f>SUM(I52:I64)</f>
        <v>795300.5900000001</v>
      </c>
      <c r="J51" s="10">
        <f t="shared" si="12"/>
        <v>186590.25</v>
      </c>
      <c r="K51" s="5">
        <f>SUM(K52:K64)</f>
        <v>5508908.42</v>
      </c>
      <c r="L51" s="9"/>
    </row>
    <row r="52" spans="1:11" ht="16.5" customHeight="1">
      <c r="A52" s="7" t="s">
        <v>71</v>
      </c>
      <c r="B52" s="8">
        <v>655779.45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655779.45</v>
      </c>
    </row>
    <row r="53" spans="1:11" ht="16.5" customHeight="1">
      <c r="A53" s="7" t="s">
        <v>72</v>
      </c>
      <c r="B53" s="8">
        <v>95055.73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95055.73</v>
      </c>
    </row>
    <row r="54" spans="1:11" ht="16.5" customHeight="1">
      <c r="A54" s="7" t="s">
        <v>4</v>
      </c>
      <c r="B54" s="6">
        <v>0</v>
      </c>
      <c r="C54" s="8">
        <v>641230.37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641230.37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936807.83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936807.83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502057.25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502057.25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515947.97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515947.97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618789.56</v>
      </c>
      <c r="H58" s="6">
        <v>0</v>
      </c>
      <c r="I58" s="6">
        <v>0</v>
      </c>
      <c r="J58" s="6">
        <v>0</v>
      </c>
      <c r="K58" s="5">
        <f t="shared" si="13"/>
        <v>618789.56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561349.42</v>
      </c>
      <c r="I59" s="6">
        <v>0</v>
      </c>
      <c r="J59" s="6">
        <v>0</v>
      </c>
      <c r="K59" s="5">
        <f t="shared" si="13"/>
        <v>561349.42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290443.78</v>
      </c>
      <c r="J61" s="6">
        <v>0</v>
      </c>
      <c r="K61" s="5">
        <f t="shared" si="13"/>
        <v>290443.78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504856.81</v>
      </c>
      <c r="J62" s="6">
        <v>0</v>
      </c>
      <c r="K62" s="5">
        <f t="shared" si="13"/>
        <v>504856.81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186590.25</v>
      </c>
      <c r="K63" s="5">
        <f t="shared" si="13"/>
        <v>186590.25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37098.93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2688.13</v>
      </c>
    </row>
    <row r="73" spans="1:2" ht="14.25">
      <c r="A73" s="7" t="s">
        <v>56</v>
      </c>
      <c r="B73" s="8">
        <v>18159.87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5100.92</v>
      </c>
    </row>
    <row r="77" spans="1:2" ht="14.25">
      <c r="A77" s="7" t="s">
        <v>60</v>
      </c>
      <c r="B77" s="8">
        <v>5416.83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5733.18</v>
      </c>
    </row>
    <row r="80" spans="1:2" ht="14.25">
      <c r="A80" s="4" t="s">
        <v>63</v>
      </c>
      <c r="B80" s="55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2020-02-13T20:34:45Z</dcterms:modified>
  <cp:category/>
  <cp:version/>
  <cp:contentType/>
  <cp:contentStatus/>
</cp:coreProperties>
</file>