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<sst xmlns="http://schemas.openxmlformats.org/spreadsheetml/2006/main" count="77" uniqueCount="76">
  <si>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</si>
  <si>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</si>
  <si>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</si>
  <si>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</si>
  <si>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</si>
  <si>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</si>
  <si>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</si>
  <si>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</si>
  <si>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</si>
  <si>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</si>
  <si>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</si>
  <si>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</si>
  <si>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</si>
  <si>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</si>
  <si>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</si>
  <si>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</si>
  <si>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</si>
  <si>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</si>
  <si>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</si>
  <si>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</si>
  <si>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</si>
  <si>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</si>
  <si>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</si>
  <si>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</si>
  <si>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</si>
  <si>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</si>
  <si>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</si>
  <si>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</si>
  <si>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</si>
  <si>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</si>
  <si>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</si>
  <si>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</si>
  <si>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</si>
  <si>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</si>
  <si>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</si>
  <si>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</si>
  <si>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</si>
  <si>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</si>
  <si>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</si>
  <si>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</si>
  <si>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</si>
  <si>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</si>
  <si>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</si>
  <si>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</si>
  <si>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</si>
  <si>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</si>
  <si>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</si>
  <si>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</si>
  <si>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</si>
  <si>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</si>
  <si>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</si>
  <si>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</si>
  <si>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</si>
  <si>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</si>
  <si>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</si>
  <si>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</si>
  <si>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</si>
  <si>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</si>
  <si>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</si>
  <si>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</si>
  <si>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</si>
  <si>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</si>
  <si>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</si>
  <si>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</si>
  <si>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</si>
  <si>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</si>
  <si>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</si>
  <si>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</si>
  <si>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</si>
  <si>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</si>
  <si>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</si>
  <si>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</si>
  <si>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</si>
  <si>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</si>
  <si>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</si>
  <si>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23/02/20 - VENCIMENTO 03/03/20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</si>
</sst>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0" fillId="0" borderId="0" xfId="0" applyFont="1" applyAlignment="1">
      <alignment/>
    </xf>
    <xf numFmtId="164" fontId="47" fillId="0" borderId="19" xfId="46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20449</v>
      </c>
      <c r="C7" s="10">
        <f>C8+C11</f>
        <v>36498</v>
      </c>
      <c r="D7" s="10">
        <f aca="true" t="shared" si="0" ref="D7:K7">D8+D11</f>
        <v>110464</v>
      </c>
      <c r="E7" s="10">
        <f t="shared" si="0"/>
        <v>91580</v>
      </c>
      <c r="F7" s="10">
        <f t="shared" si="0"/>
        <v>93115</v>
      </c>
      <c r="G7" s="10">
        <f t="shared" si="0"/>
        <v>42439</v>
      </c>
      <c r="H7" s="10">
        <f t="shared" si="0"/>
        <v>22874</v>
      </c>
      <c r="I7" s="10">
        <f t="shared" si="0"/>
        <v>43547</v>
      </c>
      <c r="J7" s="10">
        <f t="shared" si="0"/>
        <v>27129</v>
      </c>
      <c r="K7" s="10">
        <f t="shared" si="0"/>
        <v>78209</v>
      </c>
      <c r="L7" s="10">
        <f>SUM(B7:K7)</f>
        <v>566304</v>
      </c>
      <c r="M7" s="60"/>
    </row>
    <row r="8" spans="1:13" ht="17.25" customHeight="1">
      <c r="A8" s="11" t="s">
        <v>18</v>
      </c>
      <c r="B8" s="12">
        <f>B9+B10</f>
        <v>2026</v>
      </c>
      <c r="C8" s="12">
        <f aca="true" t="shared" si="1" ref="C8:K8">C9+C10</f>
        <v>3583</v>
      </c>
      <c r="D8" s="12">
        <f t="shared" si="1"/>
        <v>11225</v>
      </c>
      <c r="E8" s="12">
        <f t="shared" si="1"/>
        <v>7562</v>
      </c>
      <c r="F8" s="12">
        <f t="shared" si="1"/>
        <v>8241</v>
      </c>
      <c r="G8" s="12">
        <f t="shared" si="1"/>
        <v>3662</v>
      </c>
      <c r="H8" s="12">
        <f t="shared" si="1"/>
        <v>1985</v>
      </c>
      <c r="I8" s="12">
        <f t="shared" si="1"/>
        <v>3627</v>
      </c>
      <c r="J8" s="12">
        <f t="shared" si="1"/>
        <v>2449</v>
      </c>
      <c r="K8" s="12">
        <f t="shared" si="1"/>
        <v>6099</v>
      </c>
      <c r="L8" s="12">
        <f>SUM(B8:K8)</f>
        <v>50459</v>
      </c>
      <c r="M8" s="61"/>
    </row>
    <row r="9" spans="1:13" ht="17.25" customHeight="1">
      <c r="A9" s="13" t="s">
        <v>19</v>
      </c>
      <c r="B9" s="14">
        <v>2022</v>
      </c>
      <c r="C9" s="14">
        <v>3583</v>
      </c>
      <c r="D9" s="14">
        <v>11225</v>
      </c>
      <c r="E9" s="14">
        <v>7562</v>
      </c>
      <c r="F9" s="14">
        <v>8241</v>
      </c>
      <c r="G9" s="14">
        <v>3662</v>
      </c>
      <c r="H9" s="14">
        <v>1979</v>
      </c>
      <c r="I9" s="14">
        <v>3627</v>
      </c>
      <c r="J9" s="14">
        <v>2449</v>
      </c>
      <c r="K9" s="14">
        <v>6099</v>
      </c>
      <c r="L9" s="12">
        <f>SUM(B9:K9)</f>
        <v>50449</v>
      </c>
      <c r="M9" s="61"/>
    </row>
    <row r="10" spans="1:13" ht="17.25" customHeight="1">
      <c r="A10" s="13" t="s">
        <v>20</v>
      </c>
      <c r="B10" s="14">
        <v>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6</v>
      </c>
      <c r="I10" s="14">
        <v>0</v>
      </c>
      <c r="J10" s="14">
        <v>0</v>
      </c>
      <c r="K10" s="14">
        <v>0</v>
      </c>
      <c r="L10" s="12">
        <f>SUM(B10:K10)</f>
        <v>10</v>
      </c>
      <c r="M10" s="61"/>
    </row>
    <row r="11" spans="1:13" ht="17.25" customHeight="1">
      <c r="A11" s="11" t="s">
        <v>21</v>
      </c>
      <c r="B11" s="14">
        <v>18423</v>
      </c>
      <c r="C11" s="14">
        <v>32915</v>
      </c>
      <c r="D11" s="14">
        <v>99239</v>
      </c>
      <c r="E11" s="14">
        <v>84018</v>
      </c>
      <c r="F11" s="14">
        <v>84874</v>
      </c>
      <c r="G11" s="14">
        <v>38777</v>
      </c>
      <c r="H11" s="14">
        <v>20889</v>
      </c>
      <c r="I11" s="14">
        <v>39920</v>
      </c>
      <c r="J11" s="14">
        <v>24680</v>
      </c>
      <c r="K11" s="14">
        <v>72110</v>
      </c>
      <c r="L11" s="12">
        <f>SUM(B11:K11)</f>
        <v>515845</v>
      </c>
      <c r="M11" s="61"/>
    </row>
    <row r="12" spans="1:12" ht="12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3" ht="17.25" customHeight="1">
      <c r="A13" s="18" t="s">
        <v>22</v>
      </c>
      <c r="B13" s="19">
        <v>5.7563</v>
      </c>
      <c r="C13" s="19">
        <v>3.1016</v>
      </c>
      <c r="D13" s="19">
        <v>3.6938</v>
      </c>
      <c r="E13" s="19">
        <v>3.7356</v>
      </c>
      <c r="F13" s="19">
        <v>3.3068</v>
      </c>
      <c r="G13" s="19">
        <v>3.6337</v>
      </c>
      <c r="H13" s="19">
        <v>4.0036</v>
      </c>
      <c r="I13" s="19">
        <v>3.3253</v>
      </c>
      <c r="J13" s="19">
        <v>3.5804</v>
      </c>
      <c r="K13" s="19">
        <v>2.9233</v>
      </c>
      <c r="L13" s="17"/>
      <c r="M13" s="61"/>
    </row>
    <row r="14" spans="1:12" ht="12" customHeight="1">
      <c r="A14" s="15"/>
      <c r="B14" s="16"/>
      <c r="C14" s="16"/>
      <c r="D14" s="20"/>
      <c r="E14" s="20"/>
      <c r="F14" s="20"/>
      <c r="G14" s="20"/>
      <c r="H14" s="20"/>
      <c r="I14" s="20"/>
      <c r="J14" s="20"/>
      <c r="K14" s="20"/>
      <c r="L14" s="17"/>
    </row>
    <row r="15" spans="1:12" ht="13.5" customHeight="1">
      <c r="A15" s="18" t="s">
        <v>23</v>
      </c>
      <c r="B15" s="21">
        <v>1.001125746188004</v>
      </c>
      <c r="C15" s="21">
        <v>1.035976735036263</v>
      </c>
      <c r="D15" s="21">
        <v>0.988406148812657</v>
      </c>
      <c r="E15" s="21">
        <v>0.974581490138898</v>
      </c>
      <c r="F15" s="21">
        <v>0.989714736620021</v>
      </c>
      <c r="G15" s="21">
        <v>1.049875124667462</v>
      </c>
      <c r="H15" s="21">
        <v>0.93969060479493</v>
      </c>
      <c r="I15" s="21">
        <v>1.09917899599419</v>
      </c>
      <c r="J15" s="21">
        <v>1.078697987983388</v>
      </c>
      <c r="K15" s="21">
        <v>0.991925250098614</v>
      </c>
      <c r="L15" s="17"/>
    </row>
    <row r="16" spans="1:12" ht="12" customHeight="1">
      <c r="A16" s="18"/>
      <c r="B16" s="17"/>
      <c r="C16" s="17"/>
      <c r="D16" s="17"/>
      <c r="E16" s="17"/>
      <c r="F16" s="12"/>
      <c r="G16" s="17"/>
      <c r="H16" s="17"/>
      <c r="I16" s="17"/>
      <c r="J16" s="17"/>
      <c r="K16" s="17"/>
      <c r="L16" s="22"/>
    </row>
    <row r="17" spans="1:13" ht="17.25" customHeight="1">
      <c r="A17" s="23" t="s">
        <v>24</v>
      </c>
      <c r="B17" s="24">
        <f>B18+B19+B20+B21+B22</f>
        <v>121724.04</v>
      </c>
      <c r="C17" s="24">
        <f aca="true" t="shared" si="2" ref="C17:L17">C18+C19+C20+C21+C22</f>
        <v>122714.15999999999</v>
      </c>
      <c r="D17" s="24">
        <f t="shared" si="2"/>
        <v>425743.4</v>
      </c>
      <c r="E17" s="24">
        <f t="shared" si="2"/>
        <v>340258.69</v>
      </c>
      <c r="F17" s="24">
        <f t="shared" si="2"/>
        <v>310797.6</v>
      </c>
      <c r="G17" s="24">
        <f t="shared" si="2"/>
        <v>181612.71999999997</v>
      </c>
      <c r="H17" s="24">
        <f t="shared" si="2"/>
        <v>95173.2</v>
      </c>
      <c r="I17" s="24">
        <f t="shared" si="2"/>
        <v>142855.58</v>
      </c>
      <c r="J17" s="24">
        <f t="shared" si="2"/>
        <v>120389.52</v>
      </c>
      <c r="K17" s="24">
        <f t="shared" si="2"/>
        <v>245308.5</v>
      </c>
      <c r="L17" s="24">
        <f t="shared" si="2"/>
        <v>2106577.41</v>
      </c>
      <c r="M17" s="61"/>
    </row>
    <row r="18" spans="1:13" ht="17.25" customHeight="1">
      <c r="A18" s="25" t="s">
        <v>25</v>
      </c>
      <c r="B18" s="32">
        <f aca="true" t="shared" si="3" ref="B18:K18">ROUND(B13*B7,2)</f>
        <v>117710.58</v>
      </c>
      <c r="C18" s="32">
        <f t="shared" si="3"/>
        <v>113202.2</v>
      </c>
      <c r="D18" s="32">
        <f t="shared" si="3"/>
        <v>408031.92</v>
      </c>
      <c r="E18" s="32">
        <f t="shared" si="3"/>
        <v>342106.25</v>
      </c>
      <c r="F18" s="32">
        <f t="shared" si="3"/>
        <v>307912.68</v>
      </c>
      <c r="G18" s="32">
        <f t="shared" si="3"/>
        <v>154210.59</v>
      </c>
      <c r="H18" s="32">
        <f t="shared" si="3"/>
        <v>91578.35</v>
      </c>
      <c r="I18" s="32">
        <f t="shared" si="3"/>
        <v>144806.84</v>
      </c>
      <c r="J18" s="32">
        <f t="shared" si="3"/>
        <v>97132.67</v>
      </c>
      <c r="K18" s="32">
        <f t="shared" si="3"/>
        <v>228628.37</v>
      </c>
      <c r="L18" s="32">
        <f>SUM(B18:K18)</f>
        <v>2005320.4500000002</v>
      </c>
      <c r="M18" s="61"/>
    </row>
    <row r="19" spans="1:13" ht="17.25" customHeight="1">
      <c r="A19" s="26" t="s">
        <v>26</v>
      </c>
      <c r="B19" s="32">
        <f aca="true" t="shared" si="4" ref="B19:K19">IF(B15&lt;&gt;0,ROUND((B15-1)*B18,2),0)</f>
        <v>132.51</v>
      </c>
      <c r="C19" s="32">
        <f t="shared" si="4"/>
        <v>4072.65</v>
      </c>
      <c r="D19" s="32">
        <f t="shared" si="4"/>
        <v>-4730.66</v>
      </c>
      <c r="E19" s="32">
        <f t="shared" si="4"/>
        <v>-8695.83</v>
      </c>
      <c r="F19" s="32">
        <f t="shared" si="4"/>
        <v>-3166.96</v>
      </c>
      <c r="G19" s="32">
        <f t="shared" si="4"/>
        <v>7691.27</v>
      </c>
      <c r="H19" s="32">
        <f t="shared" si="4"/>
        <v>-5523.03</v>
      </c>
      <c r="I19" s="32">
        <f t="shared" si="4"/>
        <v>14361.8</v>
      </c>
      <c r="J19" s="32">
        <f t="shared" si="4"/>
        <v>7644.15</v>
      </c>
      <c r="K19" s="32">
        <f t="shared" si="4"/>
        <v>-1846.12</v>
      </c>
      <c r="L19" s="32">
        <f>SUM(B19:K19)</f>
        <v>9939.779999999999</v>
      </c>
      <c r="M19" s="61"/>
    </row>
    <row r="20" spans="1:13" ht="17.25" customHeight="1">
      <c r="A20" s="26" t="s">
        <v>27</v>
      </c>
      <c r="B20" s="32">
        <v>2465.79</v>
      </c>
      <c r="C20" s="32">
        <v>5439.31</v>
      </c>
      <c r="D20" s="32">
        <v>22442.14</v>
      </c>
      <c r="E20" s="32">
        <v>18312.34</v>
      </c>
      <c r="F20" s="32">
        <v>20744.45</v>
      </c>
      <c r="G20" s="32">
        <v>19710.86</v>
      </c>
      <c r="H20" s="32">
        <v>7954.79</v>
      </c>
      <c r="I20" s="32">
        <v>634.59</v>
      </c>
      <c r="J20" s="32">
        <v>12782.38</v>
      </c>
      <c r="K20" s="32">
        <v>18526.25</v>
      </c>
      <c r="L20" s="32">
        <f>SUM(B20:K20)</f>
        <v>129012.9</v>
      </c>
      <c r="M20" s="61"/>
    </row>
    <row r="21" spans="1:13" ht="17.25" customHeight="1">
      <c r="A21" s="26" t="s">
        <v>28</v>
      </c>
      <c r="B21" s="32">
        <v>1415.16</v>
      </c>
      <c r="C21" s="28">
        <v>0</v>
      </c>
      <c r="D21" s="28">
        <v>0</v>
      </c>
      <c r="E21" s="28">
        <v>0</v>
      </c>
      <c r="F21" s="32">
        <v>1415.16</v>
      </c>
      <c r="G21" s="28">
        <v>0</v>
      </c>
      <c r="H21" s="32">
        <v>1415.16</v>
      </c>
      <c r="I21" s="28">
        <v>0</v>
      </c>
      <c r="J21" s="28">
        <v>2830.32</v>
      </c>
      <c r="K21" s="28">
        <v>0</v>
      </c>
      <c r="L21" s="32">
        <f>SUM(B21:K21)</f>
        <v>7075.800000000001</v>
      </c>
      <c r="M21" s="61"/>
    </row>
    <row r="22" spans="1:13" ht="17.25" customHeight="1">
      <c r="A22" s="26" t="s">
        <v>29</v>
      </c>
      <c r="B22" s="29">
        <v>0</v>
      </c>
      <c r="C22" s="29">
        <v>0</v>
      </c>
      <c r="D22" s="29">
        <v>0</v>
      </c>
      <c r="E22" s="32">
        <v>-11464.07</v>
      </c>
      <c r="F22" s="32">
        <v>-16107.73</v>
      </c>
      <c r="G22" s="32">
        <v>0</v>
      </c>
      <c r="H22" s="29">
        <v>-252.07</v>
      </c>
      <c r="I22" s="32">
        <v>-16947.65</v>
      </c>
      <c r="J22" s="29">
        <v>0</v>
      </c>
      <c r="K22" s="29">
        <v>0</v>
      </c>
      <c r="L22" s="32">
        <f>SUM(B22:K22)</f>
        <v>-44771.520000000004</v>
      </c>
      <c r="M22" s="61"/>
    </row>
    <row r="23" spans="1:12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" customHeight="1">
      <c r="A24" s="2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ht="18.75" customHeight="1">
      <c r="A25" s="18" t="s">
        <v>30</v>
      </c>
      <c r="B25" s="32">
        <f aca="true" t="shared" si="5" ref="B25:K25">+B26+B31+B44</f>
        <v>-37030.02</v>
      </c>
      <c r="C25" s="32">
        <f t="shared" si="5"/>
        <v>-15765.2</v>
      </c>
      <c r="D25" s="32">
        <f t="shared" si="5"/>
        <v>-49390</v>
      </c>
      <c r="E25" s="32">
        <f t="shared" si="5"/>
        <v>-38023.66</v>
      </c>
      <c r="F25" s="32">
        <f t="shared" si="5"/>
        <v>-36260.4</v>
      </c>
      <c r="G25" s="32">
        <f t="shared" si="5"/>
        <v>-16112.8</v>
      </c>
      <c r="H25" s="32">
        <f t="shared" si="5"/>
        <v>-16872.63</v>
      </c>
      <c r="I25" s="32">
        <f t="shared" si="5"/>
        <v>-15958.8</v>
      </c>
      <c r="J25" s="32">
        <f t="shared" si="5"/>
        <v>-10775.6</v>
      </c>
      <c r="K25" s="32">
        <f t="shared" si="5"/>
        <v>-26835.6</v>
      </c>
      <c r="L25" s="32">
        <f aca="true" t="shared" si="6" ref="L25:L31">SUM(B25:K25)</f>
        <v>-263024.70999999996</v>
      </c>
      <c r="M25" s="64"/>
    </row>
    <row r="26" spans="1:13" ht="18.75" customHeight="1">
      <c r="A26" s="26" t="s">
        <v>31</v>
      </c>
      <c r="B26" s="32">
        <f>B27+B28+B29+B30</f>
        <v>-8896.8</v>
      </c>
      <c r="C26" s="32">
        <f aca="true" t="shared" si="7" ref="C26:K26">C27+C28+C29+C30</f>
        <v>-15765.2</v>
      </c>
      <c r="D26" s="32">
        <f t="shared" si="7"/>
        <v>-49390</v>
      </c>
      <c r="E26" s="32">
        <f t="shared" si="7"/>
        <v>-33272.8</v>
      </c>
      <c r="F26" s="32">
        <f t="shared" si="7"/>
        <v>-36260.4</v>
      </c>
      <c r="G26" s="32">
        <f t="shared" si="7"/>
        <v>-16112.8</v>
      </c>
      <c r="H26" s="32">
        <f t="shared" si="7"/>
        <v>-8707.6</v>
      </c>
      <c r="I26" s="32">
        <f t="shared" si="7"/>
        <v>-15958.8</v>
      </c>
      <c r="J26" s="32">
        <f t="shared" si="7"/>
        <v>-10775.6</v>
      </c>
      <c r="K26" s="32">
        <f t="shared" si="7"/>
        <v>-26835.6</v>
      </c>
      <c r="L26" s="32">
        <f t="shared" si="6"/>
        <v>-221975.6</v>
      </c>
      <c r="M26" s="61"/>
    </row>
    <row r="27" spans="1:13" s="35" customFormat="1" ht="18.75" customHeight="1">
      <c r="A27" s="33" t="s">
        <v>60</v>
      </c>
      <c r="B27" s="32">
        <f>-ROUND((B9)*$E$3,2)</f>
        <v>-8896.8</v>
      </c>
      <c r="C27" s="32">
        <f aca="true" t="shared" si="8" ref="C27:K27">-ROUND((C9)*$E$3,2)</f>
        <v>-15765.2</v>
      </c>
      <c r="D27" s="32">
        <f t="shared" si="8"/>
        <v>-49390</v>
      </c>
      <c r="E27" s="32">
        <f t="shared" si="8"/>
        <v>-33272.8</v>
      </c>
      <c r="F27" s="32">
        <f t="shared" si="8"/>
        <v>-36260.4</v>
      </c>
      <c r="G27" s="32">
        <f t="shared" si="8"/>
        <v>-16112.8</v>
      </c>
      <c r="H27" s="32">
        <f t="shared" si="8"/>
        <v>-8707.6</v>
      </c>
      <c r="I27" s="32">
        <f t="shared" si="8"/>
        <v>-15958.8</v>
      </c>
      <c r="J27" s="32">
        <f t="shared" si="8"/>
        <v>-10775.6</v>
      </c>
      <c r="K27" s="32">
        <f t="shared" si="8"/>
        <v>-26835.6</v>
      </c>
      <c r="L27" s="32">
        <f t="shared" si="6"/>
        <v>-221975.6</v>
      </c>
      <c r="M27" s="34"/>
    </row>
    <row r="28" spans="1:13" ht="18.75" customHeight="1">
      <c r="A28" s="36" t="s">
        <v>32</v>
      </c>
      <c r="B28" s="27">
        <v>0</v>
      </c>
      <c r="C28" s="27">
        <v>0</v>
      </c>
      <c r="D28" s="27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27">
        <f t="shared" si="6"/>
        <v>0</v>
      </c>
      <c r="M28" s="61"/>
    </row>
    <row r="29" spans="1:13" ht="18.75" customHeight="1">
      <c r="A29" s="36" t="s">
        <v>33</v>
      </c>
      <c r="B29" s="27">
        <v>0</v>
      </c>
      <c r="C29" s="27">
        <v>0</v>
      </c>
      <c r="D29" s="27">
        <v>0</v>
      </c>
      <c r="E29" s="16">
        <v>0</v>
      </c>
      <c r="F29" s="16">
        <v>0</v>
      </c>
      <c r="G29" s="16">
        <v>0</v>
      </c>
      <c r="H29" s="16">
        <v>0</v>
      </c>
      <c r="I29" s="32">
        <v>0</v>
      </c>
      <c r="J29" s="16">
        <v>0</v>
      </c>
      <c r="K29" s="16">
        <v>0</v>
      </c>
      <c r="L29" s="32">
        <f t="shared" si="6"/>
        <v>0</v>
      </c>
      <c r="M29" s="61"/>
    </row>
    <row r="30" spans="1:13" ht="18.75" customHeight="1">
      <c r="A30" s="36" t="s">
        <v>34</v>
      </c>
      <c r="B30" s="27">
        <v>0</v>
      </c>
      <c r="C30" s="27">
        <v>0</v>
      </c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32">
        <v>0</v>
      </c>
      <c r="J30" s="16">
        <v>0</v>
      </c>
      <c r="K30" s="16">
        <v>0</v>
      </c>
      <c r="L30" s="32">
        <f t="shared" si="6"/>
        <v>0</v>
      </c>
      <c r="M30" s="61"/>
    </row>
    <row r="31" spans="1:13" s="35" customFormat="1" ht="18.75" customHeight="1">
      <c r="A31" s="26" t="s">
        <v>35</v>
      </c>
      <c r="B31" s="37">
        <f aca="true" t="shared" si="9" ref="B31:K31">SUM(B32:B42)</f>
        <v>-20829.78</v>
      </c>
      <c r="C31" s="37">
        <f t="shared" si="9"/>
        <v>0</v>
      </c>
      <c r="D31" s="37">
        <f t="shared" si="9"/>
        <v>0</v>
      </c>
      <c r="E31" s="37">
        <f t="shared" si="9"/>
        <v>-4750.86</v>
      </c>
      <c r="F31" s="37">
        <f t="shared" si="9"/>
        <v>0</v>
      </c>
      <c r="G31" s="37">
        <f t="shared" si="9"/>
        <v>0</v>
      </c>
      <c r="H31" s="37">
        <f t="shared" si="9"/>
        <v>-8165.03</v>
      </c>
      <c r="I31" s="37">
        <f t="shared" si="9"/>
        <v>0</v>
      </c>
      <c r="J31" s="37">
        <f t="shared" si="9"/>
        <v>0</v>
      </c>
      <c r="K31" s="37">
        <f t="shared" si="9"/>
        <v>0</v>
      </c>
      <c r="L31" s="32">
        <f t="shared" si="6"/>
        <v>-33745.67</v>
      </c>
      <c r="M31" s="61"/>
    </row>
    <row r="32" spans="1:13" ht="18.75" customHeight="1">
      <c r="A32" s="36" t="s">
        <v>36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9">
        <f aca="true" t="shared" si="10" ref="L32:L44">SUM(B32:K32)</f>
        <v>0</v>
      </c>
      <c r="M32" s="61"/>
    </row>
    <row r="33" spans="1:13" ht="18.75" customHeight="1">
      <c r="A33" s="36" t="s">
        <v>37</v>
      </c>
      <c r="B33" s="32">
        <v>-20829.78</v>
      </c>
      <c r="C33" s="16">
        <v>0</v>
      </c>
      <c r="D33" s="16">
        <v>0</v>
      </c>
      <c r="E33" s="32">
        <v>-4750.86</v>
      </c>
      <c r="F33" s="27">
        <v>0</v>
      </c>
      <c r="G33" s="27">
        <v>0</v>
      </c>
      <c r="H33" s="32">
        <v>-8165.03</v>
      </c>
      <c r="I33" s="16">
        <v>0</v>
      </c>
      <c r="J33" s="27">
        <v>0</v>
      </c>
      <c r="K33" s="16">
        <v>0</v>
      </c>
      <c r="L33" s="32">
        <f>SUM(B33:K33)</f>
        <v>-33745.67</v>
      </c>
      <c r="M33" s="61"/>
    </row>
    <row r="34" spans="1:13" ht="18.75" customHeight="1">
      <c r="A34" s="36" t="s">
        <v>38</v>
      </c>
      <c r="B34" s="32">
        <v>0</v>
      </c>
      <c r="C34" s="16">
        <v>0</v>
      </c>
      <c r="D34" s="16">
        <v>0</v>
      </c>
      <c r="E34" s="16">
        <v>0</v>
      </c>
      <c r="F34" s="2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32">
        <f>SUM(B34:K34)</f>
        <v>0</v>
      </c>
      <c r="M34" s="61"/>
    </row>
    <row r="35" spans="1:13" ht="18.75" customHeight="1">
      <c r="A35" s="36" t="s">
        <v>39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29">
        <f t="shared" si="10"/>
        <v>0</v>
      </c>
      <c r="M35" s="61"/>
    </row>
    <row r="36" spans="1:13" ht="18.75" customHeight="1">
      <c r="A36" s="36" t="s">
        <v>40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29">
        <f t="shared" si="10"/>
        <v>0</v>
      </c>
      <c r="M36" s="61"/>
    </row>
    <row r="37" spans="1:13" ht="18.75" customHeight="1">
      <c r="A37" s="36" t="s">
        <v>41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29">
        <f t="shared" si="10"/>
        <v>0</v>
      </c>
      <c r="M37" s="61"/>
    </row>
    <row r="38" spans="1:13" ht="18.75" customHeight="1">
      <c r="A38" s="36" t="s">
        <v>42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9">
        <f t="shared" si="10"/>
        <v>0</v>
      </c>
      <c r="M38" s="61"/>
    </row>
    <row r="39" spans="1:13" ht="18.75" customHeight="1">
      <c r="A39" s="36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29">
        <f t="shared" si="10"/>
        <v>0</v>
      </c>
      <c r="M39" s="61"/>
    </row>
    <row r="40" spans="1:13" ht="18.75" customHeight="1">
      <c r="A40" s="36" t="s">
        <v>44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61"/>
    </row>
    <row r="41" spans="1:13" ht="18.75" customHeight="1">
      <c r="A41" s="36" t="s">
        <v>45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61"/>
    </row>
    <row r="42" spans="1:13" ht="18.75" customHeight="1">
      <c r="A42" s="36" t="s">
        <v>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9">
        <f t="shared" si="10"/>
        <v>0</v>
      </c>
      <c r="M42" s="61"/>
    </row>
    <row r="43" spans="1:13" ht="12" customHeight="1">
      <c r="A43" s="13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/>
      <c r="M43" s="62"/>
    </row>
    <row r="44" spans="1:13" ht="18.75" customHeight="1">
      <c r="A44" s="26" t="s">
        <v>47</v>
      </c>
      <c r="B44" s="32">
        <v>-7303.44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32">
        <f t="shared" si="10"/>
        <v>-7303.44</v>
      </c>
      <c r="M44" s="62"/>
    </row>
    <row r="45" spans="1:13" ht="12" customHeight="1">
      <c r="A45" s="26"/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9">
        <f>SUM(B45:K45)</f>
        <v>0</v>
      </c>
      <c r="M45" s="38"/>
    </row>
    <row r="46" spans="1:13" ht="18.75" customHeight="1">
      <c r="A46" s="18" t="s">
        <v>48</v>
      </c>
      <c r="B46" s="39">
        <f aca="true" t="shared" si="11" ref="B46:K46">+B25+B17</f>
        <v>84694.01999999999</v>
      </c>
      <c r="C46" s="39">
        <f t="shared" si="11"/>
        <v>106948.95999999999</v>
      </c>
      <c r="D46" s="39">
        <f t="shared" si="11"/>
        <v>376353.4</v>
      </c>
      <c r="E46" s="39">
        <f t="shared" si="11"/>
        <v>302235.03</v>
      </c>
      <c r="F46" s="39">
        <f>IF(+F17+F25+F47&lt;0,0,F17+F25+F47)</f>
        <v>31185.719999999914</v>
      </c>
      <c r="G46" s="39">
        <f t="shared" si="11"/>
        <v>165499.91999999998</v>
      </c>
      <c r="H46" s="39">
        <f t="shared" si="11"/>
        <v>78300.56999999999</v>
      </c>
      <c r="I46" s="39">
        <f>IF(+I17+I25+I47&lt;0,0,I18+I26)</f>
        <v>0</v>
      </c>
      <c r="J46" s="39">
        <f t="shared" si="11"/>
        <v>109613.92</v>
      </c>
      <c r="K46" s="39">
        <f t="shared" si="11"/>
        <v>218472.9</v>
      </c>
      <c r="L46" s="40">
        <f>SUM(B46:K46)</f>
        <v>1473304.4399999997</v>
      </c>
      <c r="M46" s="63"/>
    </row>
    <row r="47" spans="1:13" ht="18.75" customHeight="1">
      <c r="A47" s="26" t="s">
        <v>49</v>
      </c>
      <c r="B47" s="17">
        <v>0</v>
      </c>
      <c r="C47" s="17">
        <v>0</v>
      </c>
      <c r="D47" s="17">
        <v>0</v>
      </c>
      <c r="E47" s="17">
        <v>0</v>
      </c>
      <c r="F47" s="32">
        <v>-243351.48000000004</v>
      </c>
      <c r="G47" s="17">
        <v>0</v>
      </c>
      <c r="H47" s="17">
        <v>0</v>
      </c>
      <c r="I47" s="32">
        <v>-147592.59</v>
      </c>
      <c r="J47" s="17">
        <v>0</v>
      </c>
      <c r="K47" s="17">
        <v>0</v>
      </c>
      <c r="L47" s="32">
        <f>SUM(C47:K47)</f>
        <v>-390944.07000000007</v>
      </c>
      <c r="M47" s="65"/>
    </row>
    <row r="48" spans="1:13" ht="18.75" customHeight="1">
      <c r="A48" s="26" t="s">
        <v>50</v>
      </c>
      <c r="B48" s="17">
        <v>0</v>
      </c>
      <c r="C48" s="17">
        <v>0</v>
      </c>
      <c r="D48" s="17">
        <v>0</v>
      </c>
      <c r="E48" s="17">
        <v>0</v>
      </c>
      <c r="F48" s="32">
        <f>IF(+F17+F25+F47&gt;0,0,F17+F25+F47)</f>
        <v>0</v>
      </c>
      <c r="G48" s="17">
        <v>0</v>
      </c>
      <c r="H48" s="17">
        <v>0</v>
      </c>
      <c r="I48" s="32">
        <f>IF(+I17+I25+I47&gt;0,0,I17+I25+I47)</f>
        <v>-20695.810000000012</v>
      </c>
      <c r="J48" s="17">
        <v>0</v>
      </c>
      <c r="K48" s="17">
        <v>0</v>
      </c>
      <c r="L48" s="32">
        <f>SUM(C48:K48)</f>
        <v>-20695.810000000012</v>
      </c>
      <c r="M48" s="61"/>
    </row>
    <row r="49" spans="1:12" ht="12" customHeight="1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" customHeight="1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3" ht="18.75" customHeight="1">
      <c r="A52" s="43" t="s">
        <v>51</v>
      </c>
      <c r="B52" s="39">
        <f>SUM(B53:B66)</f>
        <v>84694.02</v>
      </c>
      <c r="C52" s="39">
        <f aca="true" t="shared" si="12" ref="C52:J52">SUM(C53:C64)</f>
        <v>106948.95</v>
      </c>
      <c r="D52" s="39">
        <f t="shared" si="12"/>
        <v>376353.4</v>
      </c>
      <c r="E52" s="39">
        <f t="shared" si="12"/>
        <v>302235.03</v>
      </c>
      <c r="F52" s="39">
        <f t="shared" si="12"/>
        <v>31185.72</v>
      </c>
      <c r="G52" s="39">
        <f t="shared" si="12"/>
        <v>165499.93</v>
      </c>
      <c r="H52" s="39">
        <f t="shared" si="12"/>
        <v>78300.56</v>
      </c>
      <c r="I52" s="39">
        <f t="shared" si="12"/>
        <v>0</v>
      </c>
      <c r="J52" s="39">
        <f t="shared" si="12"/>
        <v>109613.92</v>
      </c>
      <c r="K52" s="39">
        <f>SUM(K53:K66)</f>
        <v>218472.9</v>
      </c>
      <c r="L52" s="44">
        <f>SUM(B52:K52)</f>
        <v>1473304.43</v>
      </c>
      <c r="M52" s="38"/>
    </row>
    <row r="53" spans="1:13" ht="18.75" customHeight="1">
      <c r="A53" s="45" t="s">
        <v>52</v>
      </c>
      <c r="B53" s="46">
        <v>84694.02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4">
        <f aca="true" t="shared" si="13" ref="L53:L64">SUM(B53:K53)</f>
        <v>84694.02</v>
      </c>
      <c r="M53" s="38"/>
    </row>
    <row r="54" spans="1:12" ht="18.75" customHeight="1">
      <c r="A54" s="45" t="s">
        <v>63</v>
      </c>
      <c r="B54" s="16">
        <v>0</v>
      </c>
      <c r="C54" s="46">
        <v>93152.54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4">
        <f t="shared" si="13"/>
        <v>93152.54</v>
      </c>
    </row>
    <row r="55" spans="1:12" ht="18.75" customHeight="1">
      <c r="A55" s="45" t="s">
        <v>64</v>
      </c>
      <c r="B55" s="16">
        <v>0</v>
      </c>
      <c r="C55" s="46">
        <v>13796.41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4">
        <f t="shared" si="13"/>
        <v>13796.41</v>
      </c>
    </row>
    <row r="56" spans="1:12" ht="18.75" customHeight="1">
      <c r="A56" s="45" t="s">
        <v>53</v>
      </c>
      <c r="B56" s="16">
        <v>0</v>
      </c>
      <c r="C56" s="16">
        <v>0</v>
      </c>
      <c r="D56" s="46">
        <v>376353.4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4">
        <f t="shared" si="13"/>
        <v>376353.4</v>
      </c>
    </row>
    <row r="57" spans="1:12" ht="18.75" customHeight="1">
      <c r="A57" s="45" t="s">
        <v>54</v>
      </c>
      <c r="B57" s="16">
        <v>0</v>
      </c>
      <c r="C57" s="16">
        <v>0</v>
      </c>
      <c r="D57" s="16">
        <v>0</v>
      </c>
      <c r="E57" s="46">
        <v>302235.03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4">
        <f t="shared" si="13"/>
        <v>302235.03</v>
      </c>
    </row>
    <row r="58" spans="1:12" ht="18.75" customHeight="1">
      <c r="A58" s="45" t="s">
        <v>55</v>
      </c>
      <c r="B58" s="16">
        <v>0</v>
      </c>
      <c r="C58" s="16">
        <v>0</v>
      </c>
      <c r="D58" s="16">
        <v>0</v>
      </c>
      <c r="E58" s="16">
        <v>0</v>
      </c>
      <c r="F58" s="46">
        <v>31185.72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44">
        <f t="shared" si="13"/>
        <v>31185.72</v>
      </c>
    </row>
    <row r="59" spans="1:12" ht="18.75" customHeight="1">
      <c r="A59" s="45" t="s">
        <v>56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46">
        <v>165499.93</v>
      </c>
      <c r="H59" s="16">
        <v>0</v>
      </c>
      <c r="I59" s="16">
        <v>0</v>
      </c>
      <c r="J59" s="16">
        <v>0</v>
      </c>
      <c r="K59" s="16">
        <v>0</v>
      </c>
      <c r="L59" s="44">
        <f t="shared" si="13"/>
        <v>165499.93</v>
      </c>
    </row>
    <row r="60" spans="1:12" ht="18.75" customHeight="1">
      <c r="A60" s="45" t="s">
        <v>57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46">
        <v>78300.56</v>
      </c>
      <c r="I60" s="16">
        <v>0</v>
      </c>
      <c r="J60" s="16">
        <v>0</v>
      </c>
      <c r="K60" s="16">
        <v>0</v>
      </c>
      <c r="L60" s="44">
        <f t="shared" si="13"/>
        <v>78300.56</v>
      </c>
    </row>
    <row r="61" spans="1:12" ht="18.75" customHeight="1">
      <c r="A61" s="45" t="s">
        <v>58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46">
        <v>0</v>
      </c>
      <c r="J61" s="16">
        <v>0</v>
      </c>
      <c r="K61" s="16">
        <v>0</v>
      </c>
      <c r="L61" s="44">
        <f t="shared" si="13"/>
        <v>0</v>
      </c>
    </row>
    <row r="62" spans="1:12" ht="18.75" customHeight="1">
      <c r="A62" s="45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46">
        <v>109613.92</v>
      </c>
      <c r="K62" s="16">
        <v>0</v>
      </c>
      <c r="L62" s="44">
        <f t="shared" si="13"/>
        <v>109613.92</v>
      </c>
    </row>
    <row r="63" spans="1:12" ht="18.75" customHeight="1">
      <c r="A63" s="45" t="s">
        <v>71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47">
        <v>86034.63</v>
      </c>
      <c r="L63" s="44">
        <f t="shared" si="13"/>
        <v>86034.63</v>
      </c>
    </row>
    <row r="64" spans="1:12" ht="18.75" customHeight="1">
      <c r="A64" s="45" t="s">
        <v>72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47">
        <v>132438.27</v>
      </c>
      <c r="L64" s="44">
        <f t="shared" si="13"/>
        <v>132438.27</v>
      </c>
    </row>
    <row r="65" spans="1:12" ht="18.75" customHeight="1">
      <c r="A65" s="45" t="s">
        <v>73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4">
        <f>SUM(B65:K65)</f>
        <v>0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49">
        <f>SUM(B66:K66)</f>
        <v>0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2020-03-03T17:54:10Z</dcterms:modified>
  <cp:category/>
  <cp:version/>
  <cp:contentType/>
  <cp:contentStatus/>
</cp:coreProperties>
</file>