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<sst xmlns="http://schemas.openxmlformats.org/spreadsheetml/2006/main" count="79" uniqueCount="76">
  <si>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</si>
  <si>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</si>
  <si>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</si>
  <si>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</si>
  <si>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</si>
  <si>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</si>
  <si>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</si>
  <si>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</si>
  <si>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</si>
  <si>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</si>
  <si>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</si>
  <si>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</si>
  <si>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</si>
  <si>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</si>
  <si>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</si>
  <si>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</si>
  <si>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</si>
  <si>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</si>
  <si>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</si>
  <si>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</si>
  <si>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</si>
  <si>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</si>
  <si>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</si>
  <si>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</si>
  <si>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</si>
  <si>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</si>
  <si>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</si>
  <si>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</si>
  <si>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</si>
  <si>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</si>
  <si>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</si>
  <si>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</si>
  <si>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</si>
  <si>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</si>
  <si>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</si>
  <si>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</si>
  <si>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</si>
  <si>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</si>
  <si>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</si>
  <si>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</si>
  <si>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</si>
  <si>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</si>
  <si>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</si>
  <si>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</si>
  <si>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</si>
  <si>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</si>
  <si>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</si>
  <si>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</si>
  <si>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</si>
  <si>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</si>
  <si>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</si>
  <si>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</si>
  <si>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</si>
  <si>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</si>
  <si>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</si>
  <si>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</si>
  <si>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</si>
  <si>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</si>
  <si>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</si>
  <si>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</si>
  <si>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</si>
  <si>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</si>
  <si>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</si>
  <si>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</si>
  <si>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</si>
  <si>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</si>
  <si>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</si>
  <si>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</si>
  <si>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</si>
  <si>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</si>
  <si>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</si>
  <si>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</si>
  <si>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</si>
  <si>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21/12/20 - VENCIMENTO 29/12/20</t>
  </si>
  <si>
    <t>5.3. Revisão de Remuneração pelo Transporte Coletivo (1)</t>
  </si>
  <si>
    <t>Nota: (1)  Revisões do mês de novembro/20, todos os lotes; e revisão de 19/03 a 03/12/20, lotes D3 e D7. Total de passageiros transportados revisão novembro/20, 1.038.980 passageiros.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</si>
</sst>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3" fontId="32" fillId="0" borderId="14" xfId="0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310667</v>
      </c>
      <c r="C7" s="9">
        <f t="shared" si="0"/>
        <v>223374</v>
      </c>
      <c r="D7" s="9">
        <f t="shared" si="0"/>
        <v>246750</v>
      </c>
      <c r="E7" s="9">
        <f t="shared" si="0"/>
        <v>53736</v>
      </c>
      <c r="F7" s="9">
        <f t="shared" si="0"/>
        <v>168762</v>
      </c>
      <c r="G7" s="9">
        <f t="shared" si="0"/>
        <v>275815</v>
      </c>
      <c r="H7" s="9">
        <f t="shared" si="0"/>
        <v>40592</v>
      </c>
      <c r="I7" s="9">
        <f t="shared" si="0"/>
        <v>219834</v>
      </c>
      <c r="J7" s="9">
        <f t="shared" si="0"/>
        <v>199276</v>
      </c>
      <c r="K7" s="9">
        <f t="shared" si="0"/>
        <v>276450</v>
      </c>
      <c r="L7" s="9">
        <f t="shared" si="0"/>
        <v>213217</v>
      </c>
      <c r="M7" s="9">
        <f t="shared" si="0"/>
        <v>94087</v>
      </c>
      <c r="N7" s="9">
        <f t="shared" si="0"/>
        <v>62259</v>
      </c>
      <c r="O7" s="9">
        <f t="shared" si="0"/>
        <v>2384819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19206</v>
      </c>
      <c r="C8" s="11">
        <f t="shared" si="1"/>
        <v>17739</v>
      </c>
      <c r="D8" s="11">
        <f t="shared" si="1"/>
        <v>16806</v>
      </c>
      <c r="E8" s="11">
        <f t="shared" si="1"/>
        <v>3237</v>
      </c>
      <c r="F8" s="11">
        <f t="shared" si="1"/>
        <v>10585</v>
      </c>
      <c r="G8" s="11">
        <f t="shared" si="1"/>
        <v>16626</v>
      </c>
      <c r="H8" s="11">
        <f t="shared" si="1"/>
        <v>3241</v>
      </c>
      <c r="I8" s="11">
        <f t="shared" si="1"/>
        <v>19136</v>
      </c>
      <c r="J8" s="11">
        <f t="shared" si="1"/>
        <v>14553</v>
      </c>
      <c r="K8" s="11">
        <f t="shared" si="1"/>
        <v>13447</v>
      </c>
      <c r="L8" s="11">
        <f t="shared" si="1"/>
        <v>11308</v>
      </c>
      <c r="M8" s="11">
        <f t="shared" si="1"/>
        <v>5948</v>
      </c>
      <c r="N8" s="11">
        <f t="shared" si="1"/>
        <v>4943</v>
      </c>
      <c r="O8" s="11">
        <f t="shared" si="1"/>
        <v>156775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19206</v>
      </c>
      <c r="C9" s="11">
        <v>17739</v>
      </c>
      <c r="D9" s="11">
        <v>16806</v>
      </c>
      <c r="E9" s="11">
        <v>3237</v>
      </c>
      <c r="F9" s="11">
        <v>10585</v>
      </c>
      <c r="G9" s="11">
        <v>16626</v>
      </c>
      <c r="H9" s="11">
        <v>3240</v>
      </c>
      <c r="I9" s="11">
        <v>19131</v>
      </c>
      <c r="J9" s="11">
        <v>14553</v>
      </c>
      <c r="K9" s="11">
        <v>13439</v>
      </c>
      <c r="L9" s="11">
        <v>11308</v>
      </c>
      <c r="M9" s="11">
        <v>5942</v>
      </c>
      <c r="N9" s="11">
        <v>4943</v>
      </c>
      <c r="O9" s="11">
        <f>SUM(B9:N9)</f>
        <v>156755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5</v>
      </c>
      <c r="J10" s="13">
        <v>0</v>
      </c>
      <c r="K10" s="13">
        <v>8</v>
      </c>
      <c r="L10" s="13">
        <v>0</v>
      </c>
      <c r="M10" s="13">
        <v>6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291461</v>
      </c>
      <c r="C11" s="13">
        <v>205635</v>
      </c>
      <c r="D11" s="13">
        <v>229944</v>
      </c>
      <c r="E11" s="13">
        <v>50499</v>
      </c>
      <c r="F11" s="13">
        <v>158177</v>
      </c>
      <c r="G11" s="13">
        <v>259189</v>
      </c>
      <c r="H11" s="13">
        <v>37351</v>
      </c>
      <c r="I11" s="13">
        <v>200698</v>
      </c>
      <c r="J11" s="13">
        <v>184723</v>
      </c>
      <c r="K11" s="13">
        <v>263003</v>
      </c>
      <c r="L11" s="13">
        <v>201909</v>
      </c>
      <c r="M11" s="13">
        <v>88139</v>
      </c>
      <c r="N11" s="13">
        <v>57316</v>
      </c>
      <c r="O11" s="11">
        <f>SUM(B11:N11)</f>
        <v>2228044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1.346758247794058</v>
      </c>
      <c r="C15" s="19">
        <v>1.371023605249399</v>
      </c>
      <c r="D15" s="19">
        <v>1.220693444778543</v>
      </c>
      <c r="E15" s="19">
        <v>1.000939556274985</v>
      </c>
      <c r="F15" s="19">
        <v>1.659814961248948</v>
      </c>
      <c r="G15" s="19">
        <v>1.663639701440356</v>
      </c>
      <c r="H15" s="19">
        <v>1.851711910764799</v>
      </c>
      <c r="I15" s="19">
        <v>1.380275108354076</v>
      </c>
      <c r="J15" s="19">
        <v>1.401970027116112</v>
      </c>
      <c r="K15" s="19">
        <v>1.32681755205595</v>
      </c>
      <c r="L15" s="19">
        <v>1.376723522542345</v>
      </c>
      <c r="M15" s="19">
        <v>1.439997638722788</v>
      </c>
      <c r="N15" s="19">
        <v>1.412879584314696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1009315.71</v>
      </c>
      <c r="C17" s="24">
        <f aca="true" t="shared" si="2" ref="C17:N17">C18+C19+C20+C21+C22+C23+C24+C25</f>
        <v>744715.3799999999</v>
      </c>
      <c r="D17" s="24">
        <f t="shared" si="2"/>
        <v>631626.04</v>
      </c>
      <c r="E17" s="24">
        <f t="shared" si="2"/>
        <v>196097.55999999997</v>
      </c>
      <c r="F17" s="24">
        <f t="shared" si="2"/>
        <v>668902.41</v>
      </c>
      <c r="G17" s="24">
        <f t="shared" si="2"/>
        <v>916200.1199999999</v>
      </c>
      <c r="H17" s="24">
        <f t="shared" si="2"/>
        <v>191094.26</v>
      </c>
      <c r="I17" s="24">
        <f t="shared" si="2"/>
        <v>737299.8</v>
      </c>
      <c r="J17" s="24">
        <f t="shared" si="2"/>
        <v>670103.6499999999</v>
      </c>
      <c r="K17" s="24">
        <f t="shared" si="2"/>
        <v>855618.01</v>
      </c>
      <c r="L17" s="24">
        <f t="shared" si="2"/>
        <v>781753.0299999999</v>
      </c>
      <c r="M17" s="24">
        <f t="shared" si="2"/>
        <v>420203.20999999996</v>
      </c>
      <c r="N17" s="24">
        <f t="shared" si="2"/>
        <v>240648.99000000002</v>
      </c>
      <c r="O17" s="24">
        <f>O18+O19+O20+O21+O22+O23+O24+O25</f>
        <v>8063578.17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685082.87</v>
      </c>
      <c r="C18" s="30">
        <f t="shared" si="3"/>
        <v>508734.29</v>
      </c>
      <c r="D18" s="30">
        <f t="shared" si="3"/>
        <v>492735.08</v>
      </c>
      <c r="E18" s="30">
        <f t="shared" si="3"/>
        <v>183567.55</v>
      </c>
      <c r="F18" s="30">
        <f t="shared" si="3"/>
        <v>390464.64</v>
      </c>
      <c r="G18" s="30">
        <f t="shared" si="3"/>
        <v>524600.13</v>
      </c>
      <c r="H18" s="30">
        <f t="shared" si="3"/>
        <v>103521.78</v>
      </c>
      <c r="I18" s="30">
        <f t="shared" si="3"/>
        <v>496692.94</v>
      </c>
      <c r="J18" s="30">
        <f t="shared" si="3"/>
        <v>453173.55</v>
      </c>
      <c r="K18" s="30">
        <f t="shared" si="3"/>
        <v>594671.6</v>
      </c>
      <c r="L18" s="30">
        <f t="shared" si="3"/>
        <v>521997.86</v>
      </c>
      <c r="M18" s="30">
        <f t="shared" si="3"/>
        <v>266096.85</v>
      </c>
      <c r="N18" s="30">
        <f t="shared" si="3"/>
        <v>159127.78</v>
      </c>
      <c r="O18" s="30">
        <f aca="true" t="shared" si="4" ref="O18:O25">SUM(B18:N18)</f>
        <v>5380466.92</v>
      </c>
    </row>
    <row r="19" spans="1:23" ht="18.75" customHeight="1">
      <c r="A19" s="26" t="s">
        <v>35</v>
      </c>
      <c r="B19" s="30">
        <f>IF(B15&lt;&gt;0,ROUND((B15-1)*B18,2),0)</f>
        <v>237558.14</v>
      </c>
      <c r="C19" s="30">
        <f aca="true" t="shared" si="5" ref="C19:N19">IF(C15&lt;&gt;0,ROUND((C15-1)*C18,2),0)</f>
        <v>188752.43</v>
      </c>
      <c r="D19" s="30">
        <f t="shared" si="5"/>
        <v>108743.4</v>
      </c>
      <c r="E19" s="30">
        <f t="shared" si="5"/>
        <v>172.47</v>
      </c>
      <c r="F19" s="30">
        <f t="shared" si="5"/>
        <v>257634.41</v>
      </c>
      <c r="G19" s="30">
        <f t="shared" si="5"/>
        <v>348145.47</v>
      </c>
      <c r="H19" s="30">
        <f t="shared" si="5"/>
        <v>88170.73</v>
      </c>
      <c r="I19" s="30">
        <f t="shared" si="5"/>
        <v>188879.96</v>
      </c>
      <c r="J19" s="30">
        <f t="shared" si="5"/>
        <v>182162.18</v>
      </c>
      <c r="K19" s="30">
        <f t="shared" si="5"/>
        <v>194349.12</v>
      </c>
      <c r="L19" s="30">
        <f t="shared" si="5"/>
        <v>196648.87</v>
      </c>
      <c r="M19" s="30">
        <f t="shared" si="5"/>
        <v>117081.99</v>
      </c>
      <c r="N19" s="30">
        <f t="shared" si="5"/>
        <v>65700.61</v>
      </c>
      <c r="O19" s="30">
        <f t="shared" si="4"/>
        <v>2173999.78</v>
      </c>
      <c r="W19" s="62"/>
    </row>
    <row r="20" spans="1:15" ht="18.75" customHeight="1">
      <c r="A20" s="26" t="s">
        <v>36</v>
      </c>
      <c r="B20" s="30">
        <v>34129.18</v>
      </c>
      <c r="C20" s="30">
        <v>23962.2</v>
      </c>
      <c r="D20" s="30">
        <v>14575.54</v>
      </c>
      <c r="E20" s="30">
        <v>6273.9</v>
      </c>
      <c r="F20" s="30">
        <v>13411.22</v>
      </c>
      <c r="G20" s="30">
        <v>21680.11</v>
      </c>
      <c r="H20" s="30">
        <v>3993.65</v>
      </c>
      <c r="I20" s="30">
        <v>13930.39</v>
      </c>
      <c r="J20" s="30">
        <v>21987.94</v>
      </c>
      <c r="K20" s="30">
        <v>30047.58</v>
      </c>
      <c r="L20" s="30">
        <v>27912.34</v>
      </c>
      <c r="M20" s="30">
        <v>11087.64</v>
      </c>
      <c r="N20" s="30">
        <v>7119.76</v>
      </c>
      <c r="O20" s="30">
        <f t="shared" si="4"/>
        <v>230111.45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-4531.2</v>
      </c>
      <c r="E23" s="30">
        <v>-425.64</v>
      </c>
      <c r="F23" s="30">
        <v>-1459.96</v>
      </c>
      <c r="G23" s="30">
        <v>-1658.8</v>
      </c>
      <c r="H23" s="30">
        <v>-884.29</v>
      </c>
      <c r="I23" s="30">
        <v>0</v>
      </c>
      <c r="J23" s="30">
        <v>-2666.65</v>
      </c>
      <c r="K23" s="30">
        <v>-470.33</v>
      </c>
      <c r="L23" s="30">
        <v>-1648.68</v>
      </c>
      <c r="M23" s="30">
        <v>-674.5</v>
      </c>
      <c r="N23" s="30">
        <v>0</v>
      </c>
      <c r="O23" s="30">
        <f t="shared" si="4"/>
        <v>-14420.05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-80127.93</v>
      </c>
      <c r="C27" s="30">
        <f>+C28+C30+C41+C42+C45-C46</f>
        <v>-79605.48000000001</v>
      </c>
      <c r="D27" s="30">
        <f t="shared" si="6"/>
        <v>-103440.09</v>
      </c>
      <c r="E27" s="30">
        <f t="shared" si="6"/>
        <v>-10837.65</v>
      </c>
      <c r="F27" s="30">
        <f t="shared" si="6"/>
        <v>11148.089999999967</v>
      </c>
      <c r="G27" s="30">
        <f t="shared" si="6"/>
        <v>17076.98000000001</v>
      </c>
      <c r="H27" s="30">
        <f t="shared" si="6"/>
        <v>163070.12</v>
      </c>
      <c r="I27" s="30">
        <f t="shared" si="6"/>
        <v>-27299.199999999997</v>
      </c>
      <c r="J27" s="30">
        <f t="shared" si="6"/>
        <v>-77246.15</v>
      </c>
      <c r="K27" s="30">
        <f t="shared" si="6"/>
        <v>-62281.42</v>
      </c>
      <c r="L27" s="30">
        <f t="shared" si="6"/>
        <v>4041.530000000006</v>
      </c>
      <c r="M27" s="30">
        <f t="shared" si="6"/>
        <v>-24252.92</v>
      </c>
      <c r="N27" s="30">
        <f t="shared" si="6"/>
        <v>-24117.27</v>
      </c>
      <c r="O27" s="30">
        <f t="shared" si="6"/>
        <v>-293871.39</v>
      </c>
    </row>
    <row r="28" spans="1:15" ht="18.75" customHeight="1">
      <c r="A28" s="26" t="s">
        <v>40</v>
      </c>
      <c r="B28" s="31">
        <f>+B29</f>
        <v>-84506.4</v>
      </c>
      <c r="C28" s="31">
        <f>+C29</f>
        <v>-78051.6</v>
      </c>
      <c r="D28" s="31">
        <f aca="true" t="shared" si="7" ref="D28:O28">+D29</f>
        <v>-73946.4</v>
      </c>
      <c r="E28" s="31">
        <f t="shared" si="7"/>
        <v>-14242.8</v>
      </c>
      <c r="F28" s="31">
        <f t="shared" si="7"/>
        <v>-46574</v>
      </c>
      <c r="G28" s="31">
        <f t="shared" si="7"/>
        <v>-73154.4</v>
      </c>
      <c r="H28" s="31">
        <f t="shared" si="7"/>
        <v>-14256</v>
      </c>
      <c r="I28" s="31">
        <f t="shared" si="7"/>
        <v>-84176.4</v>
      </c>
      <c r="J28" s="31">
        <f t="shared" si="7"/>
        <v>-64033.2</v>
      </c>
      <c r="K28" s="31">
        <f t="shared" si="7"/>
        <v>-59131.6</v>
      </c>
      <c r="L28" s="31">
        <f t="shared" si="7"/>
        <v>-49755.2</v>
      </c>
      <c r="M28" s="31">
        <f t="shared" si="7"/>
        <v>-26144.8</v>
      </c>
      <c r="N28" s="31">
        <f t="shared" si="7"/>
        <v>-21749.2</v>
      </c>
      <c r="O28" s="31">
        <f t="shared" si="7"/>
        <v>-689721.9999999999</v>
      </c>
    </row>
    <row r="29" spans="1:26" ht="18.75" customHeight="1">
      <c r="A29" s="27" t="s">
        <v>41</v>
      </c>
      <c r="B29" s="16">
        <f>ROUND((-B9)*$G$3,2)</f>
        <v>-84506.4</v>
      </c>
      <c r="C29" s="16">
        <f aca="true" t="shared" si="8" ref="C29:N29">ROUND((-C9)*$G$3,2)</f>
        <v>-78051.6</v>
      </c>
      <c r="D29" s="16">
        <f t="shared" si="8"/>
        <v>-73946.4</v>
      </c>
      <c r="E29" s="16">
        <f t="shared" si="8"/>
        <v>-14242.8</v>
      </c>
      <c r="F29" s="16">
        <f t="shared" si="8"/>
        <v>-46574</v>
      </c>
      <c r="G29" s="16">
        <f t="shared" si="8"/>
        <v>-73154.4</v>
      </c>
      <c r="H29" s="16">
        <f t="shared" si="8"/>
        <v>-14256</v>
      </c>
      <c r="I29" s="16">
        <f t="shared" si="8"/>
        <v>-84176.4</v>
      </c>
      <c r="J29" s="16">
        <f t="shared" si="8"/>
        <v>-64033.2</v>
      </c>
      <c r="K29" s="16">
        <f t="shared" si="8"/>
        <v>-59131.6</v>
      </c>
      <c r="L29" s="16">
        <f t="shared" si="8"/>
        <v>-49755.2</v>
      </c>
      <c r="M29" s="16">
        <f t="shared" si="8"/>
        <v>-26144.8</v>
      </c>
      <c r="N29" s="16">
        <f t="shared" si="8"/>
        <v>-21749.2</v>
      </c>
      <c r="O29" s="32">
        <f aca="true" t="shared" si="9" ref="O29:O46">SUM(B29:N29)</f>
        <v>-689721.9999999999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161000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161000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325000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325000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4378.47</v>
      </c>
      <c r="C41" s="35">
        <v>-1553.88</v>
      </c>
      <c r="D41" s="35">
        <f>261.04-3024.48</f>
        <v>-2763.44</v>
      </c>
      <c r="E41" s="35">
        <v>3405.15</v>
      </c>
      <c r="F41" s="35">
        <v>72641.73</v>
      </c>
      <c r="G41" s="35">
        <v>90231.38</v>
      </c>
      <c r="H41" s="35">
        <f>17281.59-955.47</f>
        <v>16326.12</v>
      </c>
      <c r="I41" s="35">
        <v>56877.2</v>
      </c>
      <c r="J41" s="35">
        <v>8567.42</v>
      </c>
      <c r="K41" s="35">
        <v>32528.99</v>
      </c>
      <c r="L41" s="35">
        <v>53796.73</v>
      </c>
      <c r="M41" s="35">
        <v>1891.88</v>
      </c>
      <c r="N41" s="35">
        <v>-2368.07</v>
      </c>
      <c r="O41" s="33">
        <f t="shared" si="9"/>
        <v>333959.68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929187.78</v>
      </c>
      <c r="C44" s="36">
        <f t="shared" si="11"/>
        <v>665109.8999999999</v>
      </c>
      <c r="D44" s="36">
        <f t="shared" si="11"/>
        <v>528185.9500000001</v>
      </c>
      <c r="E44" s="36">
        <f t="shared" si="11"/>
        <v>185259.90999999997</v>
      </c>
      <c r="F44" s="36">
        <f t="shared" si="11"/>
        <v>680050.5</v>
      </c>
      <c r="G44" s="36">
        <f t="shared" si="11"/>
        <v>933277.0999999999</v>
      </c>
      <c r="H44" s="36">
        <f t="shared" si="11"/>
        <v>354164.38</v>
      </c>
      <c r="I44" s="36">
        <f t="shared" si="11"/>
        <v>710000.6000000001</v>
      </c>
      <c r="J44" s="36">
        <f t="shared" si="11"/>
        <v>592857.4999999999</v>
      </c>
      <c r="K44" s="36">
        <f t="shared" si="11"/>
        <v>793336.59</v>
      </c>
      <c r="L44" s="36">
        <f t="shared" si="11"/>
        <v>785794.5599999999</v>
      </c>
      <c r="M44" s="36">
        <f t="shared" si="11"/>
        <v>395950.29</v>
      </c>
      <c r="N44" s="36">
        <f t="shared" si="11"/>
        <v>216531.72000000003</v>
      </c>
      <c r="O44" s="36">
        <f>SUM(B44:N44)</f>
        <v>7769706.779999998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-111872.9</v>
      </c>
      <c r="E45" s="33">
        <v>0</v>
      </c>
      <c r="F45" s="33">
        <v>-379513.02</v>
      </c>
      <c r="G45" s="33">
        <v>0</v>
      </c>
      <c r="H45" s="33">
        <v>0</v>
      </c>
      <c r="I45" s="33">
        <v>0</v>
      </c>
      <c r="J45" s="33">
        <v>-74983.19</v>
      </c>
      <c r="K45" s="33">
        <v>-48376.86</v>
      </c>
      <c r="L45" s="33">
        <v>0</v>
      </c>
      <c r="M45" s="33">
        <v>0</v>
      </c>
      <c r="N45" s="33">
        <v>0</v>
      </c>
      <c r="O45" s="16">
        <f t="shared" si="9"/>
        <v>-614745.9700000001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-85142.65</v>
      </c>
      <c r="E46" s="33">
        <v>0</v>
      </c>
      <c r="F46" s="33">
        <v>-364593.38</v>
      </c>
      <c r="G46" s="33">
        <v>0</v>
      </c>
      <c r="H46" s="33">
        <v>0</v>
      </c>
      <c r="I46" s="33">
        <v>0</v>
      </c>
      <c r="J46" s="33">
        <v>-53202.82</v>
      </c>
      <c r="K46" s="33">
        <v>-12698.05</v>
      </c>
      <c r="L46" s="33">
        <v>0</v>
      </c>
      <c r="M46" s="33">
        <v>0</v>
      </c>
      <c r="N46" s="33">
        <v>0</v>
      </c>
      <c r="O46" s="16">
        <f t="shared" si="9"/>
        <v>-515636.9</v>
      </c>
      <c r="P46"/>
      <c r="Q46"/>
      <c r="R46"/>
      <c r="S46"/>
    </row>
    <row r="47" spans="1:19" ht="15.75">
      <c r="A47" s="38"/>
      <c r="B47" s="39"/>
      <c r="C47" s="39"/>
      <c r="D47" s="68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929187.78</v>
      </c>
      <c r="C50" s="51">
        <f t="shared" si="12"/>
        <v>665109.89</v>
      </c>
      <c r="D50" s="51">
        <f t="shared" si="12"/>
        <v>528185.9500000001</v>
      </c>
      <c r="E50" s="51">
        <f t="shared" si="12"/>
        <v>185259.91</v>
      </c>
      <c r="F50" s="51">
        <f t="shared" si="12"/>
        <v>680050.5</v>
      </c>
      <c r="G50" s="51">
        <f t="shared" si="12"/>
        <v>933277.1</v>
      </c>
      <c r="H50" s="51">
        <f t="shared" si="12"/>
        <v>354164.38</v>
      </c>
      <c r="I50" s="51">
        <f t="shared" si="12"/>
        <v>710000.6</v>
      </c>
      <c r="J50" s="51">
        <f t="shared" si="12"/>
        <v>592857.51</v>
      </c>
      <c r="K50" s="51">
        <f t="shared" si="12"/>
        <v>793336.58</v>
      </c>
      <c r="L50" s="51">
        <f t="shared" si="12"/>
        <v>785794.56</v>
      </c>
      <c r="M50" s="51">
        <f t="shared" si="12"/>
        <v>395950.29</v>
      </c>
      <c r="N50" s="51">
        <f t="shared" si="12"/>
        <v>216531.72</v>
      </c>
      <c r="O50" s="36">
        <f t="shared" si="12"/>
        <v>7769706.77</v>
      </c>
      <c r="Q50"/>
    </row>
    <row r="51" spans="1:18" ht="18.75" customHeight="1">
      <c r="A51" s="26" t="s">
        <v>57</v>
      </c>
      <c r="B51" s="51">
        <f>707094.72+51852.87+3546.56</f>
        <v>762494.15</v>
      </c>
      <c r="C51" s="51">
        <v>484642.64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1247136.79</v>
      </c>
      <c r="P51"/>
      <c r="Q51"/>
      <c r="R51" s="43"/>
    </row>
    <row r="52" spans="1:16" ht="18.75" customHeight="1">
      <c r="A52" s="26" t="s">
        <v>58</v>
      </c>
      <c r="B52" s="51">
        <f>165861.72+831.91</f>
        <v>166693.63</v>
      </c>
      <c r="C52" s="51">
        <v>180467.25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347160.88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f>527924.91+261.04</f>
        <v>528185.9500000001</v>
      </c>
      <c r="E53" s="52">
        <v>0</v>
      </c>
      <c r="F53" s="52">
        <v>0</v>
      </c>
      <c r="G53" s="52">
        <v>0</v>
      </c>
      <c r="H53" s="51">
        <f>336882.79+17281.59</f>
        <v>354164.38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882350.3300000001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f>175061.22+6793.54+3405.15</f>
        <v>185259.91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185259.91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f>607408.77+72641.73</f>
        <v>680050.5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680050.5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f>820811.61+22234.11+90231.38</f>
        <v>933277.1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933277.1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f>616668.12+36455.28+56877.2</f>
        <v>710000.6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710000.6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f>584290.09+8567.42</f>
        <v>592857.51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592857.51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f>760807.59+32528.99</f>
        <v>793336.58</v>
      </c>
      <c r="L59" s="31">
        <f>53796.73+696496.42+35501.41</f>
        <v>785794.56</v>
      </c>
      <c r="M59" s="52">
        <v>0</v>
      </c>
      <c r="N59" s="52">
        <v>0</v>
      </c>
      <c r="O59" s="36">
        <f t="shared" si="13"/>
        <v>1579131.1400000001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f>368788.41+25270+1891.88</f>
        <v>395950.29</v>
      </c>
      <c r="N60" s="52">
        <v>0</v>
      </c>
      <c r="O60" s="36">
        <f t="shared" si="13"/>
        <v>395950.29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216531.72</v>
      </c>
      <c r="O61" s="55">
        <f t="shared" si="13"/>
        <v>216531.72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43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2020-12-30T19:06:19Z</dcterms:modified>
  <cp:category/>
  <cp:version/>
  <cp:contentType/>
  <cp:contentStatus/>
</cp:coreProperties>
</file>