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<sst xmlns="http://schemas.openxmlformats.org/spreadsheetml/2006/main" count="79" uniqueCount="76">
  <si>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</si>
  <si>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</si>
  <si>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</si>
  <si>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</si>
  <si>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</si>
  <si>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</si>
  <si>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</si>
  <si>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</si>
  <si>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</si>
  <si>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</si>
  <si>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</si>
  <si>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</si>
  <si>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</si>
  <si>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</si>
  <si>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</si>
  <si>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</si>
  <si>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</si>
  <si>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</si>
  <si>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</si>
  <si>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</si>
  <si>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</si>
  <si>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</si>
  <si>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</si>
  <si>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</si>
  <si>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</si>
  <si>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</si>
  <si>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</si>
  <si>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</si>
  <si>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</si>
  <si>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</si>
  <si>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</si>
  <si>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</si>
  <si>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</si>
  <si>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</si>
  <si>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</si>
  <si>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</si>
  <si>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</si>
  <si>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</si>
  <si>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</si>
  <si>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</si>
  <si>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</si>
  <si>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</si>
  <si>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</si>
  <si>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</si>
  <si>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</si>
  <si>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</si>
  <si>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</si>
  <si>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</si>
  <si>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</si>
  <si>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</si>
  <si>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</si>
  <si>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</si>
  <si>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</si>
  <si>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</si>
  <si>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</si>
  <si>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</si>
  <si>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</si>
  <si>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</si>
  <si>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</si>
  <si>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</si>
  <si>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</si>
  <si>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</si>
  <si>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</si>
  <si>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</si>
  <si>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</si>
  <si>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</si>
  <si>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</si>
  <si>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</si>
  <si>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</si>
  <si>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</si>
  <si>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</si>
  <si>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</si>
  <si>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</si>
  <si>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17/12/20 - VENCIMENTO 24/12/20</t>
  </si>
  <si>
    <t>5.3. Revisão de Remuneração pelo Transporte Coletivo (1)</t>
  </si>
  <si>
    <t>Nota: (1) Revisão de remuneração referente ao reajuste de anual, considerando a cesta de índices contratual; e revisão de critérios da portaria SMT.GAB 087/20.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</si>
</sst>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9"/>
      <color indexed="8"/>
      <name val="Verdana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9"/>
      <color rgb="FF000000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5" t="s">
        <v>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21">
      <c r="A2" s="66" t="s">
        <v>73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7" t="s">
        <v>1</v>
      </c>
      <c r="B4" s="67" t="s">
        <v>2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8" t="s">
        <v>3</v>
      </c>
    </row>
    <row r="5" spans="1:15" ht="42" customHeight="1">
      <c r="A5" s="67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7"/>
    </row>
    <row r="6" spans="1:15" ht="20.25" customHeight="1">
      <c r="A6" s="67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7"/>
    </row>
    <row r="7" spans="1:26" ht="18.75" customHeight="1">
      <c r="A7" s="8" t="s">
        <v>27</v>
      </c>
      <c r="B7" s="9">
        <f aca="true" t="shared" si="0" ref="B7:O7">B8+B11</f>
        <v>317165</v>
      </c>
      <c r="C7" s="9">
        <f t="shared" si="0"/>
        <v>229500</v>
      </c>
      <c r="D7" s="9">
        <f t="shared" si="0"/>
        <v>253679</v>
      </c>
      <c r="E7" s="9">
        <f t="shared" si="0"/>
        <v>53743</v>
      </c>
      <c r="F7" s="9">
        <f t="shared" si="0"/>
        <v>179533</v>
      </c>
      <c r="G7" s="9">
        <f t="shared" si="0"/>
        <v>293616</v>
      </c>
      <c r="H7" s="9">
        <f t="shared" si="0"/>
        <v>44319</v>
      </c>
      <c r="I7" s="9">
        <f t="shared" si="0"/>
        <v>225834</v>
      </c>
      <c r="J7" s="9">
        <f t="shared" si="0"/>
        <v>208668</v>
      </c>
      <c r="K7" s="9">
        <f t="shared" si="0"/>
        <v>285134</v>
      </c>
      <c r="L7" s="9">
        <f t="shared" si="0"/>
        <v>219748</v>
      </c>
      <c r="M7" s="9">
        <f t="shared" si="0"/>
        <v>98388</v>
      </c>
      <c r="N7" s="9">
        <f t="shared" si="0"/>
        <v>64562</v>
      </c>
      <c r="O7" s="9">
        <f t="shared" si="0"/>
        <v>2473889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15844</v>
      </c>
      <c r="C8" s="11">
        <f t="shared" si="1"/>
        <v>14702</v>
      </c>
      <c r="D8" s="11">
        <f t="shared" si="1"/>
        <v>12986</v>
      </c>
      <c r="E8" s="11">
        <f t="shared" si="1"/>
        <v>2454</v>
      </c>
      <c r="F8" s="11">
        <f t="shared" si="1"/>
        <v>8441</v>
      </c>
      <c r="G8" s="11">
        <f t="shared" si="1"/>
        <v>13963</v>
      </c>
      <c r="H8" s="11">
        <f t="shared" si="1"/>
        <v>2994</v>
      </c>
      <c r="I8" s="11">
        <f t="shared" si="1"/>
        <v>15493</v>
      </c>
      <c r="J8" s="11">
        <f t="shared" si="1"/>
        <v>11786</v>
      </c>
      <c r="K8" s="11">
        <f t="shared" si="1"/>
        <v>10773</v>
      </c>
      <c r="L8" s="11">
        <f t="shared" si="1"/>
        <v>8971</v>
      </c>
      <c r="M8" s="11">
        <f t="shared" si="1"/>
        <v>4973</v>
      </c>
      <c r="N8" s="11">
        <f t="shared" si="1"/>
        <v>4213</v>
      </c>
      <c r="O8" s="11">
        <f t="shared" si="1"/>
        <v>127593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15844</v>
      </c>
      <c r="C9" s="11">
        <v>14702</v>
      </c>
      <c r="D9" s="11">
        <v>12986</v>
      </c>
      <c r="E9" s="11">
        <v>2454</v>
      </c>
      <c r="F9" s="11">
        <v>8441</v>
      </c>
      <c r="G9" s="11">
        <v>13963</v>
      </c>
      <c r="H9" s="11">
        <v>2993</v>
      </c>
      <c r="I9" s="11">
        <v>15487</v>
      </c>
      <c r="J9" s="11">
        <v>11786</v>
      </c>
      <c r="K9" s="11">
        <v>10767</v>
      </c>
      <c r="L9" s="11">
        <v>8971</v>
      </c>
      <c r="M9" s="11">
        <v>4968</v>
      </c>
      <c r="N9" s="11">
        <v>4213</v>
      </c>
      <c r="O9" s="11">
        <f>SUM(B9:N9)</f>
        <v>127575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6</v>
      </c>
      <c r="J10" s="13">
        <v>0</v>
      </c>
      <c r="K10" s="13">
        <v>6</v>
      </c>
      <c r="L10" s="13">
        <v>0</v>
      </c>
      <c r="M10" s="13">
        <v>5</v>
      </c>
      <c r="N10" s="13">
        <v>0</v>
      </c>
      <c r="O10" s="11">
        <f>SUM(B10:N10)</f>
        <v>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301321</v>
      </c>
      <c r="C11" s="13">
        <v>214798</v>
      </c>
      <c r="D11" s="13">
        <v>240693</v>
      </c>
      <c r="E11" s="13">
        <v>51289</v>
      </c>
      <c r="F11" s="13">
        <v>171092</v>
      </c>
      <c r="G11" s="13">
        <v>279653</v>
      </c>
      <c r="H11" s="13">
        <v>41325</v>
      </c>
      <c r="I11" s="13">
        <v>210341</v>
      </c>
      <c r="J11" s="13">
        <v>196882</v>
      </c>
      <c r="K11" s="13">
        <v>274361</v>
      </c>
      <c r="L11" s="13">
        <v>210777</v>
      </c>
      <c r="M11" s="13">
        <v>93415</v>
      </c>
      <c r="N11" s="13">
        <v>60349</v>
      </c>
      <c r="O11" s="11">
        <f>SUM(B11:N11)</f>
        <v>2346296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1.329228816316314</v>
      </c>
      <c r="C15" s="19">
        <v>1.353058680993351</v>
      </c>
      <c r="D15" s="19">
        <v>1.283269360886472</v>
      </c>
      <c r="E15" s="19">
        <v>1.003378745596648</v>
      </c>
      <c r="F15" s="19">
        <v>1.642105237324743</v>
      </c>
      <c r="G15" s="19">
        <v>1.63981135456758</v>
      </c>
      <c r="H15" s="19">
        <v>1.723402660726464</v>
      </c>
      <c r="I15" s="19">
        <v>1.362993970044449</v>
      </c>
      <c r="J15" s="19">
        <v>1.380339012600098</v>
      </c>
      <c r="K15" s="19">
        <v>1.30349296195122</v>
      </c>
      <c r="L15" s="19">
        <v>1.376543242088543</v>
      </c>
      <c r="M15" s="19">
        <v>1.419596855073726</v>
      </c>
      <c r="N15" s="19">
        <v>1.37819436847004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1016400.59</v>
      </c>
      <c r="C17" s="24">
        <f aca="true" t="shared" si="2" ref="C17:N17">C18+C19+C20+C21+C22+C23+C24+C25</f>
        <v>755022.86</v>
      </c>
      <c r="D17" s="24">
        <f t="shared" si="2"/>
        <v>682862.21</v>
      </c>
      <c r="E17" s="24">
        <f t="shared" si="2"/>
        <v>196256.66</v>
      </c>
      <c r="F17" s="24">
        <f t="shared" si="2"/>
        <v>704292.8999999999</v>
      </c>
      <c r="G17" s="24">
        <f t="shared" si="2"/>
        <v>961092.8</v>
      </c>
      <c r="H17" s="24">
        <f t="shared" si="2"/>
        <v>193888.09000000003</v>
      </c>
      <c r="I17" s="24">
        <f t="shared" si="2"/>
        <v>746976</v>
      </c>
      <c r="J17" s="24">
        <f t="shared" si="2"/>
        <v>690239.56</v>
      </c>
      <c r="K17" s="24">
        <f t="shared" si="2"/>
        <v>866951.54</v>
      </c>
      <c r="L17" s="24">
        <f t="shared" si="2"/>
        <v>805835.1000000001</v>
      </c>
      <c r="M17" s="24">
        <f t="shared" si="2"/>
        <v>432042.82999999996</v>
      </c>
      <c r="N17" s="24">
        <f t="shared" si="2"/>
        <v>243140.59</v>
      </c>
      <c r="O17" s="24">
        <f>O18+O19+O20+O21+O22+O23+O24+O25</f>
        <v>8295001.73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699412.26</v>
      </c>
      <c r="C18" s="30">
        <f t="shared" si="3"/>
        <v>522686.25</v>
      </c>
      <c r="D18" s="30">
        <f t="shared" si="3"/>
        <v>506571.6</v>
      </c>
      <c r="E18" s="30">
        <f t="shared" si="3"/>
        <v>183591.46</v>
      </c>
      <c r="F18" s="30">
        <f t="shared" si="3"/>
        <v>415385.5</v>
      </c>
      <c r="G18" s="30">
        <f t="shared" si="3"/>
        <v>558457.63</v>
      </c>
      <c r="H18" s="30">
        <f t="shared" si="3"/>
        <v>113026.75</v>
      </c>
      <c r="I18" s="30">
        <f t="shared" si="3"/>
        <v>510249.34</v>
      </c>
      <c r="J18" s="30">
        <f t="shared" si="3"/>
        <v>474531.9</v>
      </c>
      <c r="K18" s="30">
        <f t="shared" si="3"/>
        <v>613351.75</v>
      </c>
      <c r="L18" s="30">
        <f t="shared" si="3"/>
        <v>537987.05</v>
      </c>
      <c r="M18" s="30">
        <f t="shared" si="3"/>
        <v>278260.94</v>
      </c>
      <c r="N18" s="30">
        <f t="shared" si="3"/>
        <v>165014.02</v>
      </c>
      <c r="O18" s="30">
        <f aca="true" t="shared" si="4" ref="O18:O25">SUM(B18:N18)</f>
        <v>5578526.449999999</v>
      </c>
    </row>
    <row r="19" spans="1:23" ht="18.75" customHeight="1">
      <c r="A19" s="26" t="s">
        <v>35</v>
      </c>
      <c r="B19" s="30">
        <f>IF(B15&lt;&gt;0,ROUND((B15-1)*B18,2),0)</f>
        <v>230266.67</v>
      </c>
      <c r="C19" s="30">
        <f aca="true" t="shared" si="5" ref="C19:N19">IF(C15&lt;&gt;0,ROUND((C15-1)*C18,2),0)</f>
        <v>184538.92</v>
      </c>
      <c r="D19" s="30">
        <f t="shared" si="5"/>
        <v>143496.21</v>
      </c>
      <c r="E19" s="30">
        <f t="shared" si="5"/>
        <v>620.31</v>
      </c>
      <c r="F19" s="30">
        <f t="shared" si="5"/>
        <v>266721.21</v>
      </c>
      <c r="G19" s="30">
        <f t="shared" si="5"/>
        <v>357307.53</v>
      </c>
      <c r="H19" s="30">
        <f t="shared" si="5"/>
        <v>81763.85</v>
      </c>
      <c r="I19" s="30">
        <f t="shared" si="5"/>
        <v>185217.43</v>
      </c>
      <c r="J19" s="30">
        <f t="shared" si="5"/>
        <v>180482.99</v>
      </c>
      <c r="K19" s="30">
        <f t="shared" si="5"/>
        <v>186147.94</v>
      </c>
      <c r="L19" s="30">
        <f t="shared" si="5"/>
        <v>202575.39</v>
      </c>
      <c r="M19" s="30">
        <f t="shared" si="5"/>
        <v>116757.42</v>
      </c>
      <c r="N19" s="30">
        <f t="shared" si="5"/>
        <v>62407.37</v>
      </c>
      <c r="O19" s="30">
        <f t="shared" si="4"/>
        <v>2198303.24</v>
      </c>
      <c r="W19" s="62"/>
    </row>
    <row r="20" spans="1:15" ht="18.75" customHeight="1">
      <c r="A20" s="26" t="s">
        <v>36</v>
      </c>
      <c r="B20" s="30">
        <v>34176.14</v>
      </c>
      <c r="C20" s="30">
        <v>24531.23</v>
      </c>
      <c r="D20" s="30">
        <v>15409.9</v>
      </c>
      <c r="E20" s="30">
        <v>6103.13</v>
      </c>
      <c r="F20" s="30">
        <v>13795.13</v>
      </c>
      <c r="G20" s="30">
        <v>22309.13</v>
      </c>
      <c r="H20" s="30">
        <v>3769.78</v>
      </c>
      <c r="I20" s="30">
        <v>13787.88</v>
      </c>
      <c r="J20" s="30">
        <v>22063.74</v>
      </c>
      <c r="K20" s="30">
        <v>30767.76</v>
      </c>
      <c r="L20" s="30">
        <v>29104.48</v>
      </c>
      <c r="M20" s="30">
        <v>10885.39</v>
      </c>
      <c r="N20" s="30">
        <v>7083.13</v>
      </c>
      <c r="O20" s="30">
        <f t="shared" si="4"/>
        <v>233786.82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0</v>
      </c>
      <c r="F21" s="30">
        <v>1341.23</v>
      </c>
      <c r="G21" s="30">
        <v>1341.23</v>
      </c>
      <c r="H21" s="30">
        <v>0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17435.989999999998</v>
      </c>
    </row>
    <row r="22" spans="1:15" ht="18.75" customHeight="1">
      <c r="A22" s="26" t="s">
        <v>38</v>
      </c>
      <c r="B22" s="30">
        <v>-1989.81</v>
      </c>
      <c r="C22" s="30">
        <v>0</v>
      </c>
      <c r="D22" s="30">
        <v>-7968.26</v>
      </c>
      <c r="E22" s="30">
        <v>-284.26</v>
      </c>
      <c r="F22" s="30">
        <v>-7408.77</v>
      </c>
      <c r="G22" s="30">
        <v>-142.13</v>
      </c>
      <c r="H22" s="30">
        <v>-3707.61</v>
      </c>
      <c r="I22" s="30">
        <v>0</v>
      </c>
      <c r="J22" s="30">
        <v>-7674.97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-29175.81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-2718.72</v>
      </c>
      <c r="E23" s="30">
        <v>-567.52</v>
      </c>
      <c r="F23" s="30">
        <v>-461.04</v>
      </c>
      <c r="G23" s="30">
        <v>-414.7</v>
      </c>
      <c r="H23" s="30">
        <v>-964.68</v>
      </c>
      <c r="I23" s="30">
        <v>-75.16</v>
      </c>
      <c r="J23" s="30">
        <v>-2285.7</v>
      </c>
      <c r="K23" s="30">
        <v>-335.95</v>
      </c>
      <c r="L23" s="30">
        <v>-674.46</v>
      </c>
      <c r="M23" s="30">
        <v>-472.15</v>
      </c>
      <c r="N23" s="30">
        <v>-64.77</v>
      </c>
      <c r="O23" s="30">
        <f t="shared" si="4"/>
        <v>-9034.85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51852.87</v>
      </c>
      <c r="C25" s="30">
        <v>20584</v>
      </c>
      <c r="D25" s="30">
        <v>26730.25</v>
      </c>
      <c r="E25" s="30">
        <v>6793.54</v>
      </c>
      <c r="F25" s="30">
        <v>14919.64</v>
      </c>
      <c r="G25" s="30">
        <v>22234.11</v>
      </c>
      <c r="H25" s="30">
        <v>0</v>
      </c>
      <c r="I25" s="30">
        <v>36455.28</v>
      </c>
      <c r="J25" s="30">
        <v>21780.37</v>
      </c>
      <c r="K25" s="30">
        <v>35678.81</v>
      </c>
      <c r="L25" s="30">
        <v>35501.41</v>
      </c>
      <c r="M25" s="30">
        <v>25270</v>
      </c>
      <c r="N25" s="30">
        <v>7359.61</v>
      </c>
      <c r="O25" s="30">
        <f t="shared" si="4"/>
        <v>305159.88999999996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-69713.6</v>
      </c>
      <c r="C27" s="30">
        <f>+C28+C30+C41+C42+C45-C46</f>
        <v>-64688.8</v>
      </c>
      <c r="D27" s="30">
        <f t="shared" si="6"/>
        <v>-87149.30999999997</v>
      </c>
      <c r="E27" s="30">
        <f t="shared" si="6"/>
        <v>-10797.6</v>
      </c>
      <c r="F27" s="30">
        <f t="shared" si="6"/>
        <v>-52060.04000000004</v>
      </c>
      <c r="G27" s="30">
        <f t="shared" si="6"/>
        <v>-61437.2</v>
      </c>
      <c r="H27" s="30">
        <f t="shared" si="6"/>
        <v>-14138.640000000001</v>
      </c>
      <c r="I27" s="30">
        <f t="shared" si="6"/>
        <v>-68142.8</v>
      </c>
      <c r="J27" s="30">
        <f t="shared" si="6"/>
        <v>-73638.77000000002</v>
      </c>
      <c r="K27" s="30">
        <f t="shared" si="6"/>
        <v>-83053.70000000001</v>
      </c>
      <c r="L27" s="30">
        <f t="shared" si="6"/>
        <v>-39472.4</v>
      </c>
      <c r="M27" s="30">
        <f t="shared" si="6"/>
        <v>-47129.200000000004</v>
      </c>
      <c r="N27" s="30">
        <f t="shared" si="6"/>
        <v>-25896.809999999998</v>
      </c>
      <c r="O27" s="30">
        <f t="shared" si="6"/>
        <v>-697318.8700000003</v>
      </c>
    </row>
    <row r="28" spans="1:15" ht="18.75" customHeight="1">
      <c r="A28" s="26" t="s">
        <v>40</v>
      </c>
      <c r="B28" s="31">
        <f>+B29</f>
        <v>-69713.6</v>
      </c>
      <c r="C28" s="31">
        <f>+C29</f>
        <v>-64688.8</v>
      </c>
      <c r="D28" s="31">
        <f aca="true" t="shared" si="7" ref="D28:O28">+D29</f>
        <v>-57138.4</v>
      </c>
      <c r="E28" s="31">
        <f t="shared" si="7"/>
        <v>-10797.6</v>
      </c>
      <c r="F28" s="31">
        <f t="shared" si="7"/>
        <v>-37140.4</v>
      </c>
      <c r="G28" s="31">
        <f t="shared" si="7"/>
        <v>-61437.2</v>
      </c>
      <c r="H28" s="31">
        <f t="shared" si="7"/>
        <v>-13169.2</v>
      </c>
      <c r="I28" s="31">
        <f t="shared" si="7"/>
        <v>-68142.8</v>
      </c>
      <c r="J28" s="31">
        <f t="shared" si="7"/>
        <v>-51858.4</v>
      </c>
      <c r="K28" s="31">
        <f t="shared" si="7"/>
        <v>-47374.8</v>
      </c>
      <c r="L28" s="31">
        <f t="shared" si="7"/>
        <v>-39472.4</v>
      </c>
      <c r="M28" s="31">
        <f t="shared" si="7"/>
        <v>-21859.2</v>
      </c>
      <c r="N28" s="31">
        <f t="shared" si="7"/>
        <v>-18537.2</v>
      </c>
      <c r="O28" s="31">
        <f t="shared" si="7"/>
        <v>-561330</v>
      </c>
    </row>
    <row r="29" spans="1:26" ht="18.75" customHeight="1">
      <c r="A29" s="27" t="s">
        <v>41</v>
      </c>
      <c r="B29" s="16">
        <f>ROUND((-B9)*$G$3,2)</f>
        <v>-69713.6</v>
      </c>
      <c r="C29" s="16">
        <f aca="true" t="shared" si="8" ref="C29:N29">ROUND((-C9)*$G$3,2)</f>
        <v>-64688.8</v>
      </c>
      <c r="D29" s="16">
        <f t="shared" si="8"/>
        <v>-57138.4</v>
      </c>
      <c r="E29" s="16">
        <f t="shared" si="8"/>
        <v>-10797.6</v>
      </c>
      <c r="F29" s="16">
        <f t="shared" si="8"/>
        <v>-37140.4</v>
      </c>
      <c r="G29" s="16">
        <f t="shared" si="8"/>
        <v>-61437.2</v>
      </c>
      <c r="H29" s="16">
        <f t="shared" si="8"/>
        <v>-13169.2</v>
      </c>
      <c r="I29" s="16">
        <f t="shared" si="8"/>
        <v>-68142.8</v>
      </c>
      <c r="J29" s="16">
        <f t="shared" si="8"/>
        <v>-51858.4</v>
      </c>
      <c r="K29" s="16">
        <f t="shared" si="8"/>
        <v>-47374.8</v>
      </c>
      <c r="L29" s="16">
        <f t="shared" si="8"/>
        <v>-39472.4</v>
      </c>
      <c r="M29" s="16">
        <f t="shared" si="8"/>
        <v>-21859.2</v>
      </c>
      <c r="N29" s="16">
        <f t="shared" si="8"/>
        <v>-18537.2</v>
      </c>
      <c r="O29" s="32">
        <f aca="true" t="shared" si="9" ref="O29:O46">SUM(B29:N29)</f>
        <v>-561330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-3280.66</v>
      </c>
      <c r="E41" s="35">
        <v>0</v>
      </c>
      <c r="F41" s="35">
        <v>0</v>
      </c>
      <c r="G41" s="35">
        <v>0</v>
      </c>
      <c r="H41" s="35">
        <v>-969.44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-4250.1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946686.99</v>
      </c>
      <c r="C44" s="36">
        <f t="shared" si="11"/>
        <v>690334.0599999999</v>
      </c>
      <c r="D44" s="36">
        <f t="shared" si="11"/>
        <v>595712.9</v>
      </c>
      <c r="E44" s="36">
        <f t="shared" si="11"/>
        <v>185459.06</v>
      </c>
      <c r="F44" s="36">
        <f t="shared" si="11"/>
        <v>652232.8599999999</v>
      </c>
      <c r="G44" s="36">
        <f t="shared" si="11"/>
        <v>899655.6000000001</v>
      </c>
      <c r="H44" s="36">
        <f t="shared" si="11"/>
        <v>179749.45</v>
      </c>
      <c r="I44" s="36">
        <f t="shared" si="11"/>
        <v>678833.2</v>
      </c>
      <c r="J44" s="36">
        <f t="shared" si="11"/>
        <v>616600.79</v>
      </c>
      <c r="K44" s="36">
        <f t="shared" si="11"/>
        <v>783897.8400000001</v>
      </c>
      <c r="L44" s="36">
        <f t="shared" si="11"/>
        <v>766362.7000000001</v>
      </c>
      <c r="M44" s="36">
        <f t="shared" si="11"/>
        <v>384913.62999999995</v>
      </c>
      <c r="N44" s="36">
        <f t="shared" si="11"/>
        <v>217243.78</v>
      </c>
      <c r="O44" s="36">
        <f>SUM(B44:N44)</f>
        <v>7597682.86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-218793.9</v>
      </c>
      <c r="E45" s="33">
        <v>0</v>
      </c>
      <c r="F45" s="33">
        <v>-439191.58</v>
      </c>
      <c r="G45" s="33">
        <v>0</v>
      </c>
      <c r="H45" s="33">
        <v>0</v>
      </c>
      <c r="I45" s="33">
        <v>0</v>
      </c>
      <c r="J45" s="33">
        <v>-162104.67</v>
      </c>
      <c r="K45" s="33">
        <v>-191092.1</v>
      </c>
      <c r="L45" s="33">
        <v>0</v>
      </c>
      <c r="M45" s="33">
        <v>-26098.56</v>
      </c>
      <c r="N45" s="33">
        <v>-23315.62</v>
      </c>
      <c r="O45" s="16">
        <f t="shared" si="9"/>
        <v>-1060596.4300000002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-192063.65</v>
      </c>
      <c r="E46" s="33">
        <v>0</v>
      </c>
      <c r="F46" s="33">
        <v>-424271.94</v>
      </c>
      <c r="G46" s="33">
        <v>0</v>
      </c>
      <c r="H46" s="33">
        <v>0</v>
      </c>
      <c r="I46" s="33">
        <v>0</v>
      </c>
      <c r="J46" s="33">
        <v>-140324.3</v>
      </c>
      <c r="K46" s="33">
        <v>-155413.2</v>
      </c>
      <c r="L46" s="33">
        <v>0</v>
      </c>
      <c r="M46" s="33">
        <v>-828.56</v>
      </c>
      <c r="N46" s="33">
        <v>-15956.01</v>
      </c>
      <c r="O46" s="16">
        <f t="shared" si="9"/>
        <v>-928857.6599999999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 s="43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946686.99</v>
      </c>
      <c r="C50" s="51">
        <f t="shared" si="12"/>
        <v>690334.05</v>
      </c>
      <c r="D50" s="51">
        <f t="shared" si="12"/>
        <v>595712.9</v>
      </c>
      <c r="E50" s="51">
        <f t="shared" si="12"/>
        <v>185459.06</v>
      </c>
      <c r="F50" s="51">
        <f t="shared" si="12"/>
        <v>652232.86</v>
      </c>
      <c r="G50" s="51">
        <f t="shared" si="12"/>
        <v>899655.61</v>
      </c>
      <c r="H50" s="51">
        <f t="shared" si="12"/>
        <v>179749.44</v>
      </c>
      <c r="I50" s="51">
        <f t="shared" si="12"/>
        <v>678833.2</v>
      </c>
      <c r="J50" s="51">
        <f t="shared" si="12"/>
        <v>616600.79</v>
      </c>
      <c r="K50" s="51">
        <f t="shared" si="12"/>
        <v>783897.93</v>
      </c>
      <c r="L50" s="51">
        <f t="shared" si="12"/>
        <v>766362.7</v>
      </c>
      <c r="M50" s="51">
        <f t="shared" si="12"/>
        <v>384913.63</v>
      </c>
      <c r="N50" s="51">
        <f t="shared" si="12"/>
        <v>217243.78</v>
      </c>
      <c r="O50" s="36">
        <f t="shared" si="12"/>
        <v>7597682.9399999995</v>
      </c>
      <c r="Q50"/>
    </row>
    <row r="51" spans="1:18" ht="18.75" customHeight="1">
      <c r="A51" s="26" t="s">
        <v>57</v>
      </c>
      <c r="B51" s="51">
        <v>776668.51</v>
      </c>
      <c r="C51" s="51">
        <v>502804.04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1279472.55</v>
      </c>
      <c r="P51"/>
      <c r="Q51"/>
      <c r="R51" s="43"/>
    </row>
    <row r="52" spans="1:16" ht="18.75" customHeight="1">
      <c r="A52" s="26" t="s">
        <v>58</v>
      </c>
      <c r="B52" s="51">
        <v>170018.48</v>
      </c>
      <c r="C52" s="51">
        <v>187530.01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357548.49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595712.9</v>
      </c>
      <c r="E53" s="52">
        <v>0</v>
      </c>
      <c r="F53" s="52">
        <v>0</v>
      </c>
      <c r="G53" s="52">
        <v>0</v>
      </c>
      <c r="H53" s="51">
        <v>179749.44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775462.3400000001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185459.06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185459.06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652232.86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652232.86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899655.61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899655.61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678833.2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678833.2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616600.79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616600.79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783897.93</v>
      </c>
      <c r="L59" s="31">
        <v>766362.7</v>
      </c>
      <c r="M59" s="52">
        <v>0</v>
      </c>
      <c r="N59" s="52">
        <v>0</v>
      </c>
      <c r="O59" s="36">
        <f t="shared" si="13"/>
        <v>1550260.63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384913.63</v>
      </c>
      <c r="N60" s="52">
        <v>0</v>
      </c>
      <c r="O60" s="36">
        <f t="shared" si="13"/>
        <v>384913.63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217243.78</v>
      </c>
      <c r="O61" s="55">
        <f t="shared" si="13"/>
        <v>217243.78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</row>
    <row r="64" spans="2:12" ht="13.5">
      <c r="B64" s="57"/>
      <c r="C64" s="57"/>
      <c r="D64"/>
      <c r="E64"/>
      <c r="F64" s="63"/>
      <c r="G64"/>
      <c r="H64" s="64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2020-12-23T18:25:39Z</dcterms:modified>
  <cp:category/>
  <cp:version/>
  <cp:contentType/>
  <cp:contentStatus/>
</cp:coreProperties>
</file>