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<sst xmlns="http://schemas.openxmlformats.org/spreadsheetml/2006/main" count="80" uniqueCount="77">
  <si>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</si>
  <si>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</si>
  <si>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</si>
  <si>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</si>
  <si>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</si>
  <si>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</si>
  <si>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</si>
  <si>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</si>
  <si>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</si>
  <si>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</si>
  <si>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</si>
  <si>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</si>
  <si>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</si>
  <si>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</si>
  <si>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</si>
  <si>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</si>
  <si>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</si>
  <si>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</si>
  <si>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</si>
  <si>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</si>
  <si>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</si>
  <si>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</si>
  <si>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</si>
  <si>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</si>
  <si>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</si>
  <si>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</si>
  <si>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</si>
  <si>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</si>
  <si>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</si>
  <si>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</si>
  <si>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</si>
  <si>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</si>
  <si>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</si>
  <si>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</si>
  <si>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</si>
  <si>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</si>
  <si>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</si>
  <si>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</si>
  <si>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</si>
  <si>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</si>
  <si>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</si>
  <si>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</si>
  <si>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</si>
  <si>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</si>
  <si>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</si>
  <si>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</si>
  <si>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</si>
  <si>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</si>
  <si>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</si>
  <si>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</si>
  <si>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</si>
  <si>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</si>
  <si>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</si>
  <si>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</si>
  <si>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</si>
  <si>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</si>
  <si>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</si>
  <si>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</si>
  <si>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</si>
  <si>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</si>
  <si>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</si>
  <si>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</si>
  <si>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</si>
  <si>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</si>
  <si>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</si>
  <si>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</si>
  <si>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</si>
  <si>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</si>
  <si>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</si>
  <si>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</si>
  <si>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</si>
  <si>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</si>
  <si>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16/12/20 - VENCIMENTO 23/12/20</t>
  </si>
  <si>
    <t>5.3. Revisão de Remuneração pelo Transporte Coletivo (1)</t>
  </si>
  <si>
    <t>5.4. Revisão de Remuneração pelo Serviço Atende (2)</t>
  </si>
  <si>
    <t>Nota: (1) Revisão de remuneração referente ao reajuste de anual, considerando a cesta de índices contratual; e revisão de critérios da portaria SMT.GAB 087/20.</t>
  </si>
  <si>
    <t xml:space="preserve">          (2) Revisão de remuneração do serviço atente referente ao reajuste de anual, considerando a cesta de índices contratual, período de 01/05 a 13/12/20; e revisão de preços de veículos de 09/09/19 a 30/04/20.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</si>
</sst>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9"/>
      <color indexed="8"/>
      <name val="Verdana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9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6" fillId="0" borderId="0" xfId="0" applyNumberFormat="1" applyFont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320607</v>
      </c>
      <c r="C7" s="9">
        <f t="shared" si="0"/>
        <v>228389</v>
      </c>
      <c r="D7" s="9">
        <f t="shared" si="0"/>
        <v>255319</v>
      </c>
      <c r="E7" s="9">
        <f t="shared" si="0"/>
        <v>54703</v>
      </c>
      <c r="F7" s="9">
        <f t="shared" si="0"/>
        <v>181275</v>
      </c>
      <c r="G7" s="9">
        <f t="shared" si="0"/>
        <v>292829</v>
      </c>
      <c r="H7" s="9">
        <f t="shared" si="0"/>
        <v>44497</v>
      </c>
      <c r="I7" s="9">
        <f t="shared" si="0"/>
        <v>226356</v>
      </c>
      <c r="J7" s="9">
        <f t="shared" si="0"/>
        <v>208794</v>
      </c>
      <c r="K7" s="9">
        <f t="shared" si="0"/>
        <v>288894</v>
      </c>
      <c r="L7" s="9">
        <f t="shared" si="0"/>
        <v>218674</v>
      </c>
      <c r="M7" s="9">
        <f t="shared" si="0"/>
        <v>98823</v>
      </c>
      <c r="N7" s="9">
        <f t="shared" si="0"/>
        <v>64284</v>
      </c>
      <c r="O7" s="9">
        <f t="shared" si="0"/>
        <v>2483444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16148</v>
      </c>
      <c r="C8" s="11">
        <f t="shared" si="1"/>
        <v>14372</v>
      </c>
      <c r="D8" s="11">
        <f t="shared" si="1"/>
        <v>12921</v>
      </c>
      <c r="E8" s="11">
        <f t="shared" si="1"/>
        <v>2448</v>
      </c>
      <c r="F8" s="11">
        <f t="shared" si="1"/>
        <v>8413</v>
      </c>
      <c r="G8" s="11">
        <f t="shared" si="1"/>
        <v>14164</v>
      </c>
      <c r="H8" s="11">
        <f t="shared" si="1"/>
        <v>2784</v>
      </c>
      <c r="I8" s="11">
        <f t="shared" si="1"/>
        <v>15924</v>
      </c>
      <c r="J8" s="11">
        <f t="shared" si="1"/>
        <v>11892</v>
      </c>
      <c r="K8" s="11">
        <f t="shared" si="1"/>
        <v>11090</v>
      </c>
      <c r="L8" s="11">
        <f t="shared" si="1"/>
        <v>9147</v>
      </c>
      <c r="M8" s="11">
        <f t="shared" si="1"/>
        <v>5145</v>
      </c>
      <c r="N8" s="11">
        <f t="shared" si="1"/>
        <v>4179</v>
      </c>
      <c r="O8" s="11">
        <f t="shared" si="1"/>
        <v>128627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16148</v>
      </c>
      <c r="C9" s="11">
        <v>14372</v>
      </c>
      <c r="D9" s="11">
        <v>12921</v>
      </c>
      <c r="E9" s="11">
        <v>2448</v>
      </c>
      <c r="F9" s="11">
        <v>8413</v>
      </c>
      <c r="G9" s="11">
        <v>14164</v>
      </c>
      <c r="H9" s="11">
        <v>2779</v>
      </c>
      <c r="I9" s="11">
        <v>15918</v>
      </c>
      <c r="J9" s="11">
        <v>11892</v>
      </c>
      <c r="K9" s="11">
        <v>11089</v>
      </c>
      <c r="L9" s="11">
        <v>9147</v>
      </c>
      <c r="M9" s="11">
        <v>5135</v>
      </c>
      <c r="N9" s="11">
        <v>4179</v>
      </c>
      <c r="O9" s="11">
        <f>SUM(B9:N9)</f>
        <v>128605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5</v>
      </c>
      <c r="I10" s="13">
        <v>6</v>
      </c>
      <c r="J10" s="13">
        <v>0</v>
      </c>
      <c r="K10" s="13">
        <v>1</v>
      </c>
      <c r="L10" s="13">
        <v>0</v>
      </c>
      <c r="M10" s="13">
        <v>10</v>
      </c>
      <c r="N10" s="13">
        <v>0</v>
      </c>
      <c r="O10" s="11">
        <f>SUM(B10:N10)</f>
        <v>22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304459</v>
      </c>
      <c r="C11" s="13">
        <v>214017</v>
      </c>
      <c r="D11" s="13">
        <v>242398</v>
      </c>
      <c r="E11" s="13">
        <v>52255</v>
      </c>
      <c r="F11" s="13">
        <v>172862</v>
      </c>
      <c r="G11" s="13">
        <v>278665</v>
      </c>
      <c r="H11" s="13">
        <v>41713</v>
      </c>
      <c r="I11" s="13">
        <v>210432</v>
      </c>
      <c r="J11" s="13">
        <v>196902</v>
      </c>
      <c r="K11" s="13">
        <v>277804</v>
      </c>
      <c r="L11" s="13">
        <v>209527</v>
      </c>
      <c r="M11" s="13">
        <v>93678</v>
      </c>
      <c r="N11" s="13">
        <v>60105</v>
      </c>
      <c r="O11" s="11">
        <f>SUM(B11:N11)</f>
        <v>2354817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1.317601114773347</v>
      </c>
      <c r="C15" s="19">
        <v>1.358349071825941</v>
      </c>
      <c r="D15" s="19">
        <v>1.282752383503072</v>
      </c>
      <c r="E15" s="19">
        <v>1.005467034427166</v>
      </c>
      <c r="F15" s="19">
        <v>1.617450943341424</v>
      </c>
      <c r="G15" s="19">
        <v>1.643977816373053</v>
      </c>
      <c r="H15" s="19">
        <v>1.764828615470153</v>
      </c>
      <c r="I15" s="19">
        <v>1.360464065078484</v>
      </c>
      <c r="J15" s="19">
        <v>1.372945633895295</v>
      </c>
      <c r="K15" s="19">
        <v>1.301819273144901</v>
      </c>
      <c r="L15" s="19">
        <v>1.384676003503912</v>
      </c>
      <c r="M15" s="19">
        <v>1.414124807179258</v>
      </c>
      <c r="N15" s="19">
        <v>1.383205958338772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71</v>
      </c>
      <c r="B17" s="24">
        <f>B18+B19+B20+B21+B22+B23+B24+B25</f>
        <v>1018069.88</v>
      </c>
      <c r="C17" s="24">
        <f aca="true" t="shared" si="2" ref="C17:N17">C18+C19+C20+C21+C22+C23+C24+C25</f>
        <v>754028.09</v>
      </c>
      <c r="D17" s="24">
        <f t="shared" si="2"/>
        <v>687125.09</v>
      </c>
      <c r="E17" s="24">
        <f t="shared" si="2"/>
        <v>200251.16</v>
      </c>
      <c r="F17" s="24">
        <f t="shared" si="2"/>
        <v>700313.07</v>
      </c>
      <c r="G17" s="24">
        <f t="shared" si="2"/>
        <v>960826.68</v>
      </c>
      <c r="H17" s="24">
        <f t="shared" si="2"/>
        <v>199757.12</v>
      </c>
      <c r="I17" s="24">
        <f t="shared" si="2"/>
        <v>747037.51</v>
      </c>
      <c r="J17" s="24">
        <f t="shared" si="2"/>
        <v>686949.9800000001</v>
      </c>
      <c r="K17" s="24">
        <f t="shared" si="2"/>
        <v>876818.77</v>
      </c>
      <c r="L17" s="24">
        <f t="shared" si="2"/>
        <v>806937.58</v>
      </c>
      <c r="M17" s="24">
        <f t="shared" si="2"/>
        <v>432103.00999999995</v>
      </c>
      <c r="N17" s="24">
        <f t="shared" si="2"/>
        <v>243019.33000000002</v>
      </c>
      <c r="O17" s="24">
        <f>O18+O19+O20+O21+O22+O23+O24+O25</f>
        <v>8313237.270000002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707002.56</v>
      </c>
      <c r="C18" s="30">
        <f t="shared" si="3"/>
        <v>520155.95</v>
      </c>
      <c r="D18" s="30">
        <f t="shared" si="3"/>
        <v>509846.51</v>
      </c>
      <c r="E18" s="30">
        <f t="shared" si="3"/>
        <v>186870.92</v>
      </c>
      <c r="F18" s="30">
        <f t="shared" si="3"/>
        <v>419415.97</v>
      </c>
      <c r="G18" s="30">
        <f t="shared" si="3"/>
        <v>556960.76</v>
      </c>
      <c r="H18" s="30">
        <f t="shared" si="3"/>
        <v>113480.7</v>
      </c>
      <c r="I18" s="30">
        <f t="shared" si="3"/>
        <v>511428.75</v>
      </c>
      <c r="J18" s="30">
        <f t="shared" si="3"/>
        <v>474818.44</v>
      </c>
      <c r="K18" s="30">
        <f t="shared" si="3"/>
        <v>621439.88</v>
      </c>
      <c r="L18" s="30">
        <f t="shared" si="3"/>
        <v>535357.69</v>
      </c>
      <c r="M18" s="30">
        <f t="shared" si="3"/>
        <v>279491.21</v>
      </c>
      <c r="N18" s="30">
        <f t="shared" si="3"/>
        <v>164303.48</v>
      </c>
      <c r="O18" s="30">
        <f aca="true" t="shared" si="4" ref="O18:O25">SUM(B18:N18)</f>
        <v>5600572.820000001</v>
      </c>
    </row>
    <row r="19" spans="1:23" ht="18.75" customHeight="1">
      <c r="A19" s="26" t="s">
        <v>35</v>
      </c>
      <c r="B19" s="30">
        <f>IF(B15&lt;&gt;0,ROUND((B15-1)*B18,2),0)</f>
        <v>224544.8</v>
      </c>
      <c r="C19" s="30">
        <f aca="true" t="shared" si="5" ref="C19:N19">IF(C15&lt;&gt;0,ROUND((C15-1)*C18,2),0)</f>
        <v>186397.4</v>
      </c>
      <c r="D19" s="30">
        <f t="shared" si="5"/>
        <v>144160.32</v>
      </c>
      <c r="E19" s="30">
        <f t="shared" si="5"/>
        <v>1021.63</v>
      </c>
      <c r="F19" s="30">
        <f t="shared" si="5"/>
        <v>258968.79</v>
      </c>
      <c r="G19" s="30">
        <f t="shared" si="5"/>
        <v>358670.37</v>
      </c>
      <c r="H19" s="30">
        <f t="shared" si="5"/>
        <v>86793.29</v>
      </c>
      <c r="I19" s="30">
        <f t="shared" si="5"/>
        <v>184351.69</v>
      </c>
      <c r="J19" s="30">
        <f t="shared" si="5"/>
        <v>177081.46</v>
      </c>
      <c r="K19" s="30">
        <f t="shared" si="5"/>
        <v>187562.53</v>
      </c>
      <c r="L19" s="30">
        <f t="shared" si="5"/>
        <v>205939.26</v>
      </c>
      <c r="M19" s="30">
        <f t="shared" si="5"/>
        <v>115744.24</v>
      </c>
      <c r="N19" s="30">
        <f t="shared" si="5"/>
        <v>62962.07</v>
      </c>
      <c r="O19" s="30">
        <f t="shared" si="4"/>
        <v>2194197.85</v>
      </c>
      <c r="W19" s="62"/>
    </row>
    <row r="20" spans="1:15" ht="18.75" customHeight="1">
      <c r="A20" s="26" t="s">
        <v>36</v>
      </c>
      <c r="B20" s="30">
        <v>33977</v>
      </c>
      <c r="C20" s="30">
        <v>24208.28</v>
      </c>
      <c r="D20" s="30">
        <v>15582.72</v>
      </c>
      <c r="E20" s="30">
        <v>6274.97</v>
      </c>
      <c r="F20" s="30">
        <v>13767.77</v>
      </c>
      <c r="G20" s="30">
        <v>22177.04</v>
      </c>
      <c r="H20" s="30">
        <v>3914.25</v>
      </c>
      <c r="I20" s="30">
        <v>13610.88</v>
      </c>
      <c r="J20" s="30">
        <v>22041.53</v>
      </c>
      <c r="K20" s="30">
        <v>30796.32</v>
      </c>
      <c r="L20" s="30">
        <v>29397.51</v>
      </c>
      <c r="M20" s="30">
        <v>10728.48</v>
      </c>
      <c r="N20" s="30">
        <v>7117.71</v>
      </c>
      <c r="O20" s="30">
        <f t="shared" si="4"/>
        <v>233594.46000000002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0</v>
      </c>
      <c r="F21" s="30">
        <v>1341.23</v>
      </c>
      <c r="G21" s="30">
        <v>1341.23</v>
      </c>
      <c r="H21" s="30">
        <v>0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17435.989999999998</v>
      </c>
    </row>
    <row r="22" spans="1:15" ht="18.75" customHeight="1">
      <c r="A22" s="26" t="s">
        <v>38</v>
      </c>
      <c r="B22" s="30">
        <v>-1989.81</v>
      </c>
      <c r="C22" s="30">
        <v>0</v>
      </c>
      <c r="D22" s="30">
        <v>-7968.26</v>
      </c>
      <c r="E22" s="30">
        <v>-284.26</v>
      </c>
      <c r="F22" s="30">
        <v>-7408.77</v>
      </c>
      <c r="G22" s="30">
        <v>-142.13</v>
      </c>
      <c r="H22" s="30">
        <v>-3707.61</v>
      </c>
      <c r="I22" s="30">
        <v>0</v>
      </c>
      <c r="J22" s="30">
        <v>-7674.97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-29175.81</v>
      </c>
    </row>
    <row r="23" spans="1:26" ht="18.75" customHeight="1">
      <c r="A23" s="26" t="s">
        <v>68</v>
      </c>
      <c r="B23" s="30">
        <v>0</v>
      </c>
      <c r="C23" s="30">
        <v>0</v>
      </c>
      <c r="D23" s="30">
        <v>-2567.68</v>
      </c>
      <c r="E23" s="30">
        <v>-425.64</v>
      </c>
      <c r="F23" s="30">
        <v>-691.56</v>
      </c>
      <c r="G23" s="30">
        <v>-414.7</v>
      </c>
      <c r="H23" s="30">
        <v>-723.51</v>
      </c>
      <c r="I23" s="30">
        <v>-150.32</v>
      </c>
      <c r="J23" s="30">
        <v>-2438.08</v>
      </c>
      <c r="K23" s="30">
        <v>0</v>
      </c>
      <c r="L23" s="30">
        <v>-599.52</v>
      </c>
      <c r="M23" s="30">
        <v>-472.15</v>
      </c>
      <c r="N23" s="30">
        <v>-64.77</v>
      </c>
      <c r="O23" s="30">
        <f t="shared" si="4"/>
        <v>-8547.93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51852.87</v>
      </c>
      <c r="C25" s="30">
        <v>20584</v>
      </c>
      <c r="D25" s="30">
        <v>26730.25</v>
      </c>
      <c r="E25" s="30">
        <v>6793.54</v>
      </c>
      <c r="F25" s="30">
        <v>14919.64</v>
      </c>
      <c r="G25" s="30">
        <v>22234.11</v>
      </c>
      <c r="H25" s="30">
        <v>0</v>
      </c>
      <c r="I25" s="30">
        <v>36455.28</v>
      </c>
      <c r="J25" s="30">
        <v>21780.37</v>
      </c>
      <c r="K25" s="30">
        <v>35678.81</v>
      </c>
      <c r="L25" s="30">
        <v>35501.41</v>
      </c>
      <c r="M25" s="30">
        <v>25270</v>
      </c>
      <c r="N25" s="30">
        <v>7359.61</v>
      </c>
      <c r="O25" s="30">
        <f t="shared" si="4"/>
        <v>305159.88999999996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169691.57</v>
      </c>
      <c r="C27" s="30">
        <f>+C28+C30+C41+C42+C45-C46</f>
        <v>17156.410000000003</v>
      </c>
      <c r="D27" s="30">
        <f t="shared" si="6"/>
        <v>-86884.62000000002</v>
      </c>
      <c r="E27" s="30">
        <f t="shared" si="6"/>
        <v>-7922.9299999999985</v>
      </c>
      <c r="F27" s="30">
        <f t="shared" si="6"/>
        <v>-51936.83999999997</v>
      </c>
      <c r="G27" s="30">
        <f t="shared" si="6"/>
        <v>-70425.59</v>
      </c>
      <c r="H27" s="30">
        <f t="shared" si="6"/>
        <v>-13226.39</v>
      </c>
      <c r="I27" s="30">
        <f t="shared" si="6"/>
        <v>-83007.66</v>
      </c>
      <c r="J27" s="30">
        <f t="shared" si="6"/>
        <v>-74105.17000000001</v>
      </c>
      <c r="K27" s="30">
        <f t="shared" si="6"/>
        <v>-84470.41</v>
      </c>
      <c r="L27" s="30">
        <f t="shared" si="6"/>
        <v>-57944.28</v>
      </c>
      <c r="M27" s="30">
        <f t="shared" si="6"/>
        <v>-47864</v>
      </c>
      <c r="N27" s="30">
        <f t="shared" si="6"/>
        <v>-25747.210000000003</v>
      </c>
      <c r="O27" s="30">
        <f t="shared" si="6"/>
        <v>-416687.1199999999</v>
      </c>
    </row>
    <row r="28" spans="1:15" ht="18.75" customHeight="1">
      <c r="A28" s="26" t="s">
        <v>40</v>
      </c>
      <c r="B28" s="31">
        <f>+B29</f>
        <v>-71051.2</v>
      </c>
      <c r="C28" s="31">
        <f>+C29</f>
        <v>-63236.8</v>
      </c>
      <c r="D28" s="31">
        <f aca="true" t="shared" si="7" ref="D28:O28">+D29</f>
        <v>-56852.4</v>
      </c>
      <c r="E28" s="31">
        <f t="shared" si="7"/>
        <v>-10771.2</v>
      </c>
      <c r="F28" s="31">
        <f t="shared" si="7"/>
        <v>-37017.2</v>
      </c>
      <c r="G28" s="31">
        <f t="shared" si="7"/>
        <v>-62321.6</v>
      </c>
      <c r="H28" s="31">
        <f t="shared" si="7"/>
        <v>-12227.6</v>
      </c>
      <c r="I28" s="31">
        <f t="shared" si="7"/>
        <v>-70039.2</v>
      </c>
      <c r="J28" s="31">
        <f t="shared" si="7"/>
        <v>-52324.8</v>
      </c>
      <c r="K28" s="31">
        <f t="shared" si="7"/>
        <v>-48791.6</v>
      </c>
      <c r="L28" s="31">
        <f t="shared" si="7"/>
        <v>-40246.8</v>
      </c>
      <c r="M28" s="31">
        <f t="shared" si="7"/>
        <v>-22594</v>
      </c>
      <c r="N28" s="31">
        <f t="shared" si="7"/>
        <v>-18387.6</v>
      </c>
      <c r="O28" s="31">
        <f t="shared" si="7"/>
        <v>-565861.9999999999</v>
      </c>
    </row>
    <row r="29" spans="1:26" ht="18.75" customHeight="1">
      <c r="A29" s="27" t="s">
        <v>41</v>
      </c>
      <c r="B29" s="16">
        <f>ROUND((-B9)*$G$3,2)</f>
        <v>-71051.2</v>
      </c>
      <c r="C29" s="16">
        <f aca="true" t="shared" si="8" ref="C29:N29">ROUND((-C9)*$G$3,2)</f>
        <v>-63236.8</v>
      </c>
      <c r="D29" s="16">
        <f t="shared" si="8"/>
        <v>-56852.4</v>
      </c>
      <c r="E29" s="16">
        <f t="shared" si="8"/>
        <v>-10771.2</v>
      </c>
      <c r="F29" s="16">
        <f t="shared" si="8"/>
        <v>-37017.2</v>
      </c>
      <c r="G29" s="16">
        <f t="shared" si="8"/>
        <v>-62321.6</v>
      </c>
      <c r="H29" s="16">
        <f t="shared" si="8"/>
        <v>-12227.6</v>
      </c>
      <c r="I29" s="16">
        <f t="shared" si="8"/>
        <v>-70039.2</v>
      </c>
      <c r="J29" s="16">
        <f t="shared" si="8"/>
        <v>-52324.8</v>
      </c>
      <c r="K29" s="16">
        <f t="shared" si="8"/>
        <v>-48791.6</v>
      </c>
      <c r="L29" s="16">
        <f t="shared" si="8"/>
        <v>-40246.8</v>
      </c>
      <c r="M29" s="16">
        <f t="shared" si="8"/>
        <v>-22594</v>
      </c>
      <c r="N29" s="16">
        <f t="shared" si="8"/>
        <v>-18387.6</v>
      </c>
      <c r="O29" s="32">
        <f aca="true" t="shared" si="9" ref="O29:O46">SUM(B29:N29)</f>
        <v>-565861.9999999999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73</v>
      </c>
      <c r="B41" s="35">
        <v>0</v>
      </c>
      <c r="C41" s="35">
        <v>0</v>
      </c>
      <c r="D41" s="35">
        <v>-3301.97</v>
      </c>
      <c r="E41" s="35">
        <v>0</v>
      </c>
      <c r="F41" s="35">
        <v>0</v>
      </c>
      <c r="G41" s="35">
        <v>0</v>
      </c>
      <c r="H41" s="35">
        <v>-998.79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-4300.76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74</v>
      </c>
      <c r="B42" s="35">
        <v>240742.77</v>
      </c>
      <c r="C42" s="35">
        <v>80393.21</v>
      </c>
      <c r="D42" s="35">
        <v>5960.51</v>
      </c>
      <c r="E42" s="35">
        <v>16532.33</v>
      </c>
      <c r="F42" s="35">
        <v>-13471.55</v>
      </c>
      <c r="G42" s="35">
        <v>-8103.99</v>
      </c>
      <c r="H42" s="35">
        <v>0</v>
      </c>
      <c r="I42" s="35">
        <v>-12968.46</v>
      </c>
      <c r="J42" s="35">
        <v>-16696.72</v>
      </c>
      <c r="K42" s="35">
        <v>-16960.85</v>
      </c>
      <c r="L42" s="35">
        <v>-17697.48</v>
      </c>
      <c r="M42" s="35">
        <v>-11152.7</v>
      </c>
      <c r="N42" s="35">
        <v>-5313.21</v>
      </c>
      <c r="O42" s="33">
        <f t="shared" si="9"/>
        <v>241263.86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52</v>
      </c>
      <c r="B44" s="36">
        <f aca="true" t="shared" si="11" ref="B44:N44">+B17+B27</f>
        <v>1187761.45</v>
      </c>
      <c r="C44" s="36">
        <f t="shared" si="11"/>
        <v>771184.5</v>
      </c>
      <c r="D44" s="36">
        <f t="shared" si="11"/>
        <v>600240.47</v>
      </c>
      <c r="E44" s="36">
        <f t="shared" si="11"/>
        <v>192328.23</v>
      </c>
      <c r="F44" s="36">
        <f t="shared" si="11"/>
        <v>648376.23</v>
      </c>
      <c r="G44" s="36">
        <f t="shared" si="11"/>
        <v>890401.0900000001</v>
      </c>
      <c r="H44" s="36">
        <f t="shared" si="11"/>
        <v>186530.72999999998</v>
      </c>
      <c r="I44" s="36">
        <f t="shared" si="11"/>
        <v>664029.85</v>
      </c>
      <c r="J44" s="36">
        <f t="shared" si="11"/>
        <v>612844.81</v>
      </c>
      <c r="K44" s="36">
        <f t="shared" si="11"/>
        <v>792348.36</v>
      </c>
      <c r="L44" s="36">
        <f t="shared" si="11"/>
        <v>748993.2999999999</v>
      </c>
      <c r="M44" s="36">
        <f t="shared" si="11"/>
        <v>384239.00999999995</v>
      </c>
      <c r="N44" s="36">
        <f t="shared" si="11"/>
        <v>217272.12000000002</v>
      </c>
      <c r="O44" s="36">
        <f>SUM(B44:N44)</f>
        <v>7896550.149999999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53</v>
      </c>
      <c r="B45" s="33">
        <v>0</v>
      </c>
      <c r="C45" s="33">
        <v>0</v>
      </c>
      <c r="D45" s="33">
        <v>-251484.66</v>
      </c>
      <c r="E45" s="33">
        <v>-13684.06</v>
      </c>
      <c r="F45" s="33">
        <v>-440639.67</v>
      </c>
      <c r="G45" s="33">
        <v>0</v>
      </c>
      <c r="H45" s="33">
        <v>0</v>
      </c>
      <c r="I45" s="33">
        <v>0</v>
      </c>
      <c r="J45" s="33">
        <v>-167188.32</v>
      </c>
      <c r="K45" s="33">
        <v>-209810.06</v>
      </c>
      <c r="L45" s="33">
        <v>0</v>
      </c>
      <c r="M45" s="33">
        <v>-40215.86</v>
      </c>
      <c r="N45" s="33">
        <v>-25362.02</v>
      </c>
      <c r="O45" s="16">
        <f t="shared" si="9"/>
        <v>-1148384.6500000001</v>
      </c>
      <c r="P45"/>
      <c r="Q45"/>
      <c r="R45"/>
      <c r="S45"/>
    </row>
    <row r="46" spans="1:19" ht="18.75" customHeight="1">
      <c r="A46" s="37" t="s">
        <v>54</v>
      </c>
      <c r="B46" s="33">
        <v>0</v>
      </c>
      <c r="C46" s="33">
        <v>0</v>
      </c>
      <c r="D46" s="33">
        <v>-218793.9</v>
      </c>
      <c r="E46" s="33">
        <v>0</v>
      </c>
      <c r="F46" s="33">
        <v>-439191.58</v>
      </c>
      <c r="G46" s="33">
        <v>0</v>
      </c>
      <c r="H46" s="33">
        <v>0</v>
      </c>
      <c r="I46" s="33">
        <v>0</v>
      </c>
      <c r="J46" s="33">
        <v>-162104.67</v>
      </c>
      <c r="K46" s="33">
        <v>-191092.1</v>
      </c>
      <c r="L46" s="33">
        <v>0</v>
      </c>
      <c r="M46" s="33">
        <v>-26098.56</v>
      </c>
      <c r="N46" s="33">
        <v>-23315.62</v>
      </c>
      <c r="O46" s="16">
        <f t="shared" si="9"/>
        <v>-1060596.4300000002</v>
      </c>
      <c r="P46"/>
      <c r="Q46" s="43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55</v>
      </c>
      <c r="B50" s="51">
        <f aca="true" t="shared" si="12" ref="B50:O50">SUM(B51:B61)</f>
        <v>1187761.45</v>
      </c>
      <c r="C50" s="51">
        <f t="shared" si="12"/>
        <v>771184.5</v>
      </c>
      <c r="D50" s="51">
        <f t="shared" si="12"/>
        <v>600240.47</v>
      </c>
      <c r="E50" s="51">
        <f t="shared" si="12"/>
        <v>192328.23</v>
      </c>
      <c r="F50" s="51">
        <f t="shared" si="12"/>
        <v>648376.22</v>
      </c>
      <c r="G50" s="51">
        <f t="shared" si="12"/>
        <v>890401.09</v>
      </c>
      <c r="H50" s="51">
        <f t="shared" si="12"/>
        <v>186530.73</v>
      </c>
      <c r="I50" s="51">
        <f t="shared" si="12"/>
        <v>664029.84</v>
      </c>
      <c r="J50" s="51">
        <f t="shared" si="12"/>
        <v>612844.81</v>
      </c>
      <c r="K50" s="51">
        <f t="shared" si="12"/>
        <v>792348.37</v>
      </c>
      <c r="L50" s="51">
        <f t="shared" si="12"/>
        <v>748993.29</v>
      </c>
      <c r="M50" s="51">
        <f t="shared" si="12"/>
        <v>384239.01</v>
      </c>
      <c r="N50" s="51">
        <f t="shared" si="12"/>
        <v>217272.12</v>
      </c>
      <c r="O50" s="36">
        <f t="shared" si="12"/>
        <v>7896550.13</v>
      </c>
      <c r="Q50"/>
    </row>
    <row r="51" spans="1:18" ht="18.75" customHeight="1">
      <c r="A51" s="26" t="s">
        <v>56</v>
      </c>
      <c r="B51" s="51">
        <v>1017679.95</v>
      </c>
      <c r="C51" s="51">
        <v>583526.46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1601206.41</v>
      </c>
      <c r="P51"/>
      <c r="Q51"/>
      <c r="R51" s="43"/>
    </row>
    <row r="52" spans="1:16" ht="18.75" customHeight="1">
      <c r="A52" s="26" t="s">
        <v>57</v>
      </c>
      <c r="B52" s="51">
        <v>170081.5</v>
      </c>
      <c r="C52" s="51">
        <v>187658.04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357739.54000000004</v>
      </c>
      <c r="P52"/>
    </row>
    <row r="53" spans="1:17" ht="18.75" customHeight="1">
      <c r="A53" s="26" t="s">
        <v>58</v>
      </c>
      <c r="B53" s="52">
        <v>0</v>
      </c>
      <c r="C53" s="52">
        <v>0</v>
      </c>
      <c r="D53" s="31">
        <v>600240.47</v>
      </c>
      <c r="E53" s="52">
        <v>0</v>
      </c>
      <c r="F53" s="52">
        <v>0</v>
      </c>
      <c r="G53" s="52">
        <v>0</v>
      </c>
      <c r="H53" s="51">
        <v>186530.73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786771.2</v>
      </c>
      <c r="Q53"/>
    </row>
    <row r="54" spans="1:18" ht="18.75" customHeight="1">
      <c r="A54" s="26" t="s">
        <v>59</v>
      </c>
      <c r="B54" s="52">
        <v>0</v>
      </c>
      <c r="C54" s="52">
        <v>0</v>
      </c>
      <c r="D54" s="52">
        <v>0</v>
      </c>
      <c r="E54" s="31">
        <f>182686.42+9641.81</f>
        <v>192328.23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192328.23</v>
      </c>
      <c r="R54"/>
    </row>
    <row r="55" spans="1:19" ht="18.75" customHeight="1">
      <c r="A55" s="26" t="s">
        <v>60</v>
      </c>
      <c r="B55" s="52">
        <v>0</v>
      </c>
      <c r="C55" s="52">
        <v>0</v>
      </c>
      <c r="D55" s="52">
        <v>0</v>
      </c>
      <c r="E55" s="52">
        <v>0</v>
      </c>
      <c r="F55" s="31">
        <v>648376.22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648376.22</v>
      </c>
      <c r="S55"/>
    </row>
    <row r="56" spans="1:20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f>876270.97+14130.12</f>
        <v>890401.09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890401.09</v>
      </c>
      <c r="T56"/>
    </row>
    <row r="57" spans="1:21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f>640543.02+23486.82</f>
        <v>664029.84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664029.84</v>
      </c>
      <c r="U57"/>
    </row>
    <row r="58" spans="1:22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f>612844.81</f>
        <v>612844.81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612844.81</v>
      </c>
      <c r="V58"/>
    </row>
    <row r="59" spans="1:23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f>792348.37</f>
        <v>792348.37</v>
      </c>
      <c r="L59" s="31">
        <f>731189.36+17803.93</f>
        <v>748993.29</v>
      </c>
      <c r="M59" s="52">
        <v>0</v>
      </c>
      <c r="N59" s="52">
        <v>0</v>
      </c>
      <c r="O59" s="36">
        <f t="shared" si="13"/>
        <v>1541341.6600000001</v>
      </c>
      <c r="P59"/>
      <c r="W59"/>
    </row>
    <row r="60" spans="1:25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f>384239.01</f>
        <v>384239.01</v>
      </c>
      <c r="N60" s="52">
        <v>0</v>
      </c>
      <c r="O60" s="36">
        <f t="shared" si="13"/>
        <v>384239.01</v>
      </c>
      <c r="R60"/>
      <c r="Y60"/>
    </row>
    <row r="61" spans="1:26" ht="18.75" customHeight="1">
      <c r="A61" s="38" t="s">
        <v>66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217272.12</v>
      </c>
      <c r="O61" s="55">
        <f t="shared" si="13"/>
        <v>217272.12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 t="s">
        <v>76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 s="68"/>
      <c r="E64"/>
      <c r="F64"/>
      <c r="G64"/>
      <c r="H64" s="69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240742.77</v>
      </c>
      <c r="C103">
        <v>80393.21</v>
      </c>
      <c r="D103">
        <v>5960.51</v>
      </c>
      <c r="E103">
        <v>16532.33</v>
      </c>
      <c r="F103">
        <v>-13471.55</v>
      </c>
      <c r="G103">
        <v>-8103.99</v>
      </c>
      <c r="H103">
        <v>0</v>
      </c>
      <c r="I103">
        <v>-12968.46</v>
      </c>
      <c r="J103">
        <v>-16696.72</v>
      </c>
      <c r="K103">
        <v>-16960.85</v>
      </c>
      <c r="L103">
        <v>-17697.48</v>
      </c>
      <c r="M103">
        <v>-11152.7</v>
      </c>
      <c r="N103">
        <v>-5313.21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2020-12-23T18:20:41Z</dcterms:modified>
  <cp:category/>
  <cp:version/>
  <cp:contentType/>
  <cp:contentStatus/>
</cp:coreProperties>
</file>