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<sst xmlns="http://schemas.openxmlformats.org/spreadsheetml/2006/main" count="80" uniqueCount="77">
  <si>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</si>
  <si>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</si>
  <si>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</si>
  <si>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</si>
  <si>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</si>
  <si>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</si>
  <si>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</si>
  <si>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</si>
  <si>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</si>
  <si>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</si>
  <si>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</si>
  <si>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</si>
  <si>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</si>
  <si>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</si>
  <si>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</si>
  <si>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</si>
  <si>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</si>
  <si>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</si>
  <si>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</si>
  <si>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</si>
  <si>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</si>
  <si>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</si>
  <si>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</si>
  <si>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</si>
  <si>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</si>
  <si>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</si>
  <si>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</si>
  <si>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</si>
  <si>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</si>
  <si>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</si>
  <si>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</si>
  <si>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</si>
  <si>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</si>
  <si>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</si>
  <si>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</si>
  <si>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</si>
  <si>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</si>
  <si>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</si>
  <si>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</si>
  <si>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</si>
  <si>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</si>
  <si>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</si>
  <si>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</si>
  <si>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</si>
  <si>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</si>
  <si>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</si>
  <si>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</si>
  <si>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</si>
  <si>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</si>
  <si>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</si>
  <si>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</si>
  <si>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</si>
  <si>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</si>
  <si>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</si>
  <si>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</si>
  <si>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</si>
  <si>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</si>
  <si>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</si>
  <si>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</si>
  <si>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</si>
  <si>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</si>
  <si>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</si>
  <si>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</si>
  <si>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</si>
  <si>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</si>
  <si>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</si>
  <si>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</si>
  <si>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</si>
  <si>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</si>
  <si>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</si>
  <si>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</si>
  <si>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</si>
  <si>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14/12/20 - VENCIMENTO 21/12/20</t>
  </si>
  <si>
    <t>5.4. Revisão de Remuneração pelo Serviço Atende (2)</t>
  </si>
  <si>
    <t>5.3. Revisão de Remuneração pelo Transporte Coletivo (1)</t>
  </si>
  <si>
    <t xml:space="preserve">          (2) Revisão de remuneração do serviço atende, glosas de veículos e pagamento de horas extras, período de set/19 a novembro/20.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</si>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</sst>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309720</v>
      </c>
      <c r="C7" s="9">
        <f t="shared" si="0"/>
        <v>222925</v>
      </c>
      <c r="D7" s="9">
        <f t="shared" si="0"/>
        <v>247239</v>
      </c>
      <c r="E7" s="9">
        <f t="shared" si="0"/>
        <v>51985</v>
      </c>
      <c r="F7" s="9">
        <f t="shared" si="0"/>
        <v>170640</v>
      </c>
      <c r="G7" s="9">
        <f t="shared" si="0"/>
        <v>284381</v>
      </c>
      <c r="H7" s="9">
        <f t="shared" si="0"/>
        <v>42991</v>
      </c>
      <c r="I7" s="9">
        <f t="shared" si="0"/>
        <v>214067</v>
      </c>
      <c r="J7" s="9">
        <f t="shared" si="0"/>
        <v>201631</v>
      </c>
      <c r="K7" s="9">
        <f t="shared" si="0"/>
        <v>274655</v>
      </c>
      <c r="L7" s="9">
        <f t="shared" si="0"/>
        <v>211773</v>
      </c>
      <c r="M7" s="9">
        <f t="shared" si="0"/>
        <v>95273</v>
      </c>
      <c r="N7" s="9">
        <f t="shared" si="0"/>
        <v>61916</v>
      </c>
      <c r="O7" s="9">
        <f t="shared" si="0"/>
        <v>2389196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16401</v>
      </c>
      <c r="C8" s="11">
        <f t="shared" si="1"/>
        <v>15428</v>
      </c>
      <c r="D8" s="11">
        <f t="shared" si="1"/>
        <v>13581</v>
      </c>
      <c r="E8" s="11">
        <f t="shared" si="1"/>
        <v>2484</v>
      </c>
      <c r="F8" s="11">
        <f t="shared" si="1"/>
        <v>8699</v>
      </c>
      <c r="G8" s="11">
        <f t="shared" si="1"/>
        <v>14341</v>
      </c>
      <c r="H8" s="11">
        <f t="shared" si="1"/>
        <v>2919</v>
      </c>
      <c r="I8" s="11">
        <f t="shared" si="1"/>
        <v>15889</v>
      </c>
      <c r="J8" s="11">
        <f t="shared" si="1"/>
        <v>12235</v>
      </c>
      <c r="K8" s="11">
        <f t="shared" si="1"/>
        <v>11293</v>
      </c>
      <c r="L8" s="11">
        <f t="shared" si="1"/>
        <v>9412</v>
      </c>
      <c r="M8" s="11">
        <f t="shared" si="1"/>
        <v>5304</v>
      </c>
      <c r="N8" s="11">
        <f t="shared" si="1"/>
        <v>4188</v>
      </c>
      <c r="O8" s="11">
        <f t="shared" si="1"/>
        <v>132174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16401</v>
      </c>
      <c r="C9" s="11">
        <v>15428</v>
      </c>
      <c r="D9" s="11">
        <v>13581</v>
      </c>
      <c r="E9" s="11">
        <v>2484</v>
      </c>
      <c r="F9" s="11">
        <v>8699</v>
      </c>
      <c r="G9" s="11">
        <v>14341</v>
      </c>
      <c r="H9" s="11">
        <v>2917</v>
      </c>
      <c r="I9" s="11">
        <v>15885</v>
      </c>
      <c r="J9" s="11">
        <v>12235</v>
      </c>
      <c r="K9" s="11">
        <v>11290</v>
      </c>
      <c r="L9" s="11">
        <v>9412</v>
      </c>
      <c r="M9" s="11">
        <v>5300</v>
      </c>
      <c r="N9" s="11">
        <v>4188</v>
      </c>
      <c r="O9" s="11">
        <f>SUM(B9:N9)</f>
        <v>132161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4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293319</v>
      </c>
      <c r="C11" s="13">
        <v>207497</v>
      </c>
      <c r="D11" s="13">
        <v>233658</v>
      </c>
      <c r="E11" s="13">
        <v>49501</v>
      </c>
      <c r="F11" s="13">
        <v>161941</v>
      </c>
      <c r="G11" s="13">
        <v>270040</v>
      </c>
      <c r="H11" s="13">
        <v>40072</v>
      </c>
      <c r="I11" s="13">
        <v>198178</v>
      </c>
      <c r="J11" s="13">
        <v>189396</v>
      </c>
      <c r="K11" s="13">
        <v>263362</v>
      </c>
      <c r="L11" s="13">
        <v>202361</v>
      </c>
      <c r="M11" s="13">
        <v>89969</v>
      </c>
      <c r="N11" s="13">
        <v>57728</v>
      </c>
      <c r="O11" s="11">
        <f>SUM(B11:N11)</f>
        <v>2257022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1.355104590387695</v>
      </c>
      <c r="C15" s="19">
        <v>1.379110479775835</v>
      </c>
      <c r="D15" s="19">
        <v>1.316455278898776</v>
      </c>
      <c r="E15" s="19">
        <v>1.031079472639086</v>
      </c>
      <c r="F15" s="19">
        <v>1.674666309650105</v>
      </c>
      <c r="G15" s="19">
        <v>1.692721185974907</v>
      </c>
      <c r="H15" s="19">
        <v>1.768307304882957</v>
      </c>
      <c r="I15" s="19">
        <v>1.415175245589714</v>
      </c>
      <c r="J15" s="19">
        <v>1.388591458930563</v>
      </c>
      <c r="K15" s="19">
        <v>1.34820427615836</v>
      </c>
      <c r="L15" s="19">
        <v>1.414771901226794</v>
      </c>
      <c r="M15" s="19">
        <v>1.469201557414345</v>
      </c>
      <c r="N15" s="19">
        <v>1.436816148059992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1012722.71</v>
      </c>
      <c r="C17" s="24">
        <f aca="true" t="shared" si="2" ref="C17:N17">C18+C19+C20+C21+C22+C23+C24+C25</f>
        <v>747103.1900000001</v>
      </c>
      <c r="D17" s="24">
        <f t="shared" si="2"/>
        <v>683069.4899999999</v>
      </c>
      <c r="E17" s="24">
        <f t="shared" si="2"/>
        <v>195049.5</v>
      </c>
      <c r="F17" s="24">
        <f t="shared" si="2"/>
        <v>682452.6</v>
      </c>
      <c r="G17" s="24">
        <f t="shared" si="2"/>
        <v>961097.44</v>
      </c>
      <c r="H17" s="24">
        <f t="shared" si="2"/>
        <v>193017.39</v>
      </c>
      <c r="I17" s="24">
        <f t="shared" si="2"/>
        <v>735522.03</v>
      </c>
      <c r="J17" s="24">
        <f t="shared" si="2"/>
        <v>670222.4</v>
      </c>
      <c r="K17" s="24">
        <f t="shared" si="2"/>
        <v>863546.6100000001</v>
      </c>
      <c r="L17" s="24">
        <f t="shared" si="2"/>
        <v>798569.8799999999</v>
      </c>
      <c r="M17" s="24">
        <f t="shared" si="2"/>
        <v>433404.23</v>
      </c>
      <c r="N17" s="24">
        <f t="shared" si="2"/>
        <v>243234.96</v>
      </c>
      <c r="O17" s="24">
        <f>O18+O19+O20+O21+O22+O23+O24+O25</f>
        <v>8219012.43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682994.54</v>
      </c>
      <c r="C18" s="30">
        <f t="shared" si="3"/>
        <v>507711.69</v>
      </c>
      <c r="D18" s="30">
        <f t="shared" si="3"/>
        <v>493711.56</v>
      </c>
      <c r="E18" s="30">
        <f t="shared" si="3"/>
        <v>177585.96</v>
      </c>
      <c r="F18" s="30">
        <f t="shared" si="3"/>
        <v>394809.77</v>
      </c>
      <c r="G18" s="30">
        <f t="shared" si="3"/>
        <v>540892.66</v>
      </c>
      <c r="H18" s="30">
        <f t="shared" si="3"/>
        <v>109639.95</v>
      </c>
      <c r="I18" s="30">
        <f t="shared" si="3"/>
        <v>483662.98</v>
      </c>
      <c r="J18" s="30">
        <f t="shared" si="3"/>
        <v>458529.06</v>
      </c>
      <c r="K18" s="30">
        <f t="shared" si="3"/>
        <v>590810.37</v>
      </c>
      <c r="L18" s="30">
        <f t="shared" si="3"/>
        <v>518462.66</v>
      </c>
      <c r="M18" s="30">
        <f t="shared" si="3"/>
        <v>269451.1</v>
      </c>
      <c r="N18" s="30">
        <f t="shared" si="3"/>
        <v>158251.1</v>
      </c>
      <c r="O18" s="30">
        <f aca="true" t="shared" si="4" ref="O18:O25">SUM(B18:N18)</f>
        <v>5386513.399999999</v>
      </c>
    </row>
    <row r="19" spans="1:23" ht="18.75" customHeight="1">
      <c r="A19" s="26" t="s">
        <v>35</v>
      </c>
      <c r="B19" s="30">
        <f>IF(B15&lt;&gt;0,ROUND((B15-1)*B18,2),0)</f>
        <v>242534.5</v>
      </c>
      <c r="C19" s="30">
        <f aca="true" t="shared" si="5" ref="C19:N19">IF(C15&lt;&gt;0,ROUND((C15-1)*C18,2),0)</f>
        <v>192478.82</v>
      </c>
      <c r="D19" s="30">
        <f t="shared" si="5"/>
        <v>156237.63</v>
      </c>
      <c r="E19" s="30">
        <f t="shared" si="5"/>
        <v>5519.28</v>
      </c>
      <c r="F19" s="30">
        <f t="shared" si="5"/>
        <v>266364.85</v>
      </c>
      <c r="G19" s="30">
        <f t="shared" si="5"/>
        <v>374687.8</v>
      </c>
      <c r="H19" s="30">
        <f t="shared" si="5"/>
        <v>84237.17</v>
      </c>
      <c r="I19" s="30">
        <f t="shared" si="5"/>
        <v>200804.9</v>
      </c>
      <c r="J19" s="30">
        <f t="shared" si="5"/>
        <v>178180.48</v>
      </c>
      <c r="K19" s="30">
        <f t="shared" si="5"/>
        <v>205722.7</v>
      </c>
      <c r="L19" s="30">
        <f t="shared" si="5"/>
        <v>215043.74</v>
      </c>
      <c r="M19" s="30">
        <f t="shared" si="5"/>
        <v>126426.88</v>
      </c>
      <c r="N19" s="30">
        <f t="shared" si="5"/>
        <v>69126.64</v>
      </c>
      <c r="O19" s="30">
        <f t="shared" si="4"/>
        <v>2317365.3899999997</v>
      </c>
      <c r="W19" s="62"/>
    </row>
    <row r="20" spans="1:15" ht="18.75" customHeight="1">
      <c r="A20" s="26" t="s">
        <v>36</v>
      </c>
      <c r="B20" s="30">
        <v>34648.15</v>
      </c>
      <c r="C20" s="30">
        <v>23794.54</v>
      </c>
      <c r="D20" s="30">
        <v>15584.76</v>
      </c>
      <c r="E20" s="30">
        <v>6002.5</v>
      </c>
      <c r="F20" s="30">
        <v>13655.32</v>
      </c>
      <c r="G20" s="30">
        <v>22249.65</v>
      </c>
      <c r="H20" s="30">
        <v>3812.56</v>
      </c>
      <c r="I20" s="30">
        <v>13558.28</v>
      </c>
      <c r="J20" s="30">
        <v>21037.64</v>
      </c>
      <c r="K20" s="30">
        <v>30195.07</v>
      </c>
      <c r="L20" s="30">
        <v>28970.24</v>
      </c>
      <c r="M20" s="30">
        <v>11252.27</v>
      </c>
      <c r="N20" s="30">
        <v>7156.38</v>
      </c>
      <c r="O20" s="30">
        <f t="shared" si="4"/>
        <v>231917.35999999996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68</v>
      </c>
      <c r="B23" s="30">
        <v>0</v>
      </c>
      <c r="C23" s="30">
        <v>-148.32</v>
      </c>
      <c r="D23" s="30">
        <v>-2567.68</v>
      </c>
      <c r="E23" s="30">
        <v>-567.52</v>
      </c>
      <c r="F23" s="30">
        <v>-1229.44</v>
      </c>
      <c r="G23" s="30">
        <v>-165.88</v>
      </c>
      <c r="H23" s="30">
        <v>-964.68</v>
      </c>
      <c r="I23" s="30">
        <v>-300.64</v>
      </c>
      <c r="J23" s="30">
        <v>-2971.41</v>
      </c>
      <c r="K23" s="30">
        <v>-201.57</v>
      </c>
      <c r="L23" s="30">
        <v>-749.4</v>
      </c>
      <c r="M23" s="30">
        <v>-337.25</v>
      </c>
      <c r="N23" s="30">
        <v>0</v>
      </c>
      <c r="O23" s="30">
        <f t="shared" si="4"/>
        <v>-10203.789999999999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47745.880000000005</v>
      </c>
      <c r="C27" s="30">
        <f>+C28+C30+C41+C42+C45-C46</f>
        <v>95689.12999999999</v>
      </c>
      <c r="D27" s="30">
        <f t="shared" si="6"/>
        <v>-89768.34999999998</v>
      </c>
      <c r="E27" s="30">
        <f t="shared" si="6"/>
        <v>-17723.14</v>
      </c>
      <c r="F27" s="30">
        <f t="shared" si="6"/>
        <v>-53195.23999999999</v>
      </c>
      <c r="G27" s="30">
        <f t="shared" si="6"/>
        <v>-85334.51000000001</v>
      </c>
      <c r="H27" s="30">
        <f t="shared" si="6"/>
        <v>-13799.89</v>
      </c>
      <c r="I27" s="30">
        <f t="shared" si="6"/>
        <v>174976.69</v>
      </c>
      <c r="J27" s="30">
        <f t="shared" si="6"/>
        <v>-75614.37</v>
      </c>
      <c r="K27" s="30">
        <f t="shared" si="6"/>
        <v>-85354.81</v>
      </c>
      <c r="L27" s="30">
        <f t="shared" si="6"/>
        <v>-76914.20999999999</v>
      </c>
      <c r="M27" s="30">
        <f t="shared" si="6"/>
        <v>-48590</v>
      </c>
      <c r="N27" s="30">
        <f t="shared" si="6"/>
        <v>-25786.81</v>
      </c>
      <c r="O27" s="30">
        <f t="shared" si="6"/>
        <v>-253669.6299999999</v>
      </c>
    </row>
    <row r="28" spans="1:15" ht="18.75" customHeight="1">
      <c r="A28" s="26" t="s">
        <v>40</v>
      </c>
      <c r="B28" s="31">
        <f>+B29</f>
        <v>-72164.4</v>
      </c>
      <c r="C28" s="31">
        <f>+C29</f>
        <v>-67883.2</v>
      </c>
      <c r="D28" s="31">
        <f aca="true" t="shared" si="7" ref="D28:O28">+D29</f>
        <v>-59756.4</v>
      </c>
      <c r="E28" s="31">
        <f t="shared" si="7"/>
        <v>-10929.6</v>
      </c>
      <c r="F28" s="31">
        <f t="shared" si="7"/>
        <v>-38275.6</v>
      </c>
      <c r="G28" s="31">
        <f t="shared" si="7"/>
        <v>-63100.4</v>
      </c>
      <c r="H28" s="31">
        <f t="shared" si="7"/>
        <v>-12834.8</v>
      </c>
      <c r="I28" s="31">
        <f t="shared" si="7"/>
        <v>-69894</v>
      </c>
      <c r="J28" s="31">
        <f t="shared" si="7"/>
        <v>-53834</v>
      </c>
      <c r="K28" s="31">
        <f t="shared" si="7"/>
        <v>-49676</v>
      </c>
      <c r="L28" s="31">
        <f t="shared" si="7"/>
        <v>-41412.8</v>
      </c>
      <c r="M28" s="31">
        <f t="shared" si="7"/>
        <v>-23320</v>
      </c>
      <c r="N28" s="31">
        <f t="shared" si="7"/>
        <v>-18427.2</v>
      </c>
      <c r="O28" s="31">
        <f t="shared" si="7"/>
        <v>-581508.3999999999</v>
      </c>
    </row>
    <row r="29" spans="1:26" ht="18.75" customHeight="1">
      <c r="A29" s="27" t="s">
        <v>41</v>
      </c>
      <c r="B29" s="16">
        <f>ROUND((-B9)*$G$3,2)</f>
        <v>-72164.4</v>
      </c>
      <c r="C29" s="16">
        <f aca="true" t="shared" si="8" ref="C29:N29">ROUND((-C9)*$G$3,2)</f>
        <v>-67883.2</v>
      </c>
      <c r="D29" s="16">
        <f t="shared" si="8"/>
        <v>-59756.4</v>
      </c>
      <c r="E29" s="16">
        <f t="shared" si="8"/>
        <v>-10929.6</v>
      </c>
      <c r="F29" s="16">
        <f t="shared" si="8"/>
        <v>-38275.6</v>
      </c>
      <c r="G29" s="16">
        <f t="shared" si="8"/>
        <v>-63100.4</v>
      </c>
      <c r="H29" s="16">
        <f t="shared" si="8"/>
        <v>-12834.8</v>
      </c>
      <c r="I29" s="16">
        <f t="shared" si="8"/>
        <v>-69894</v>
      </c>
      <c r="J29" s="16">
        <f t="shared" si="8"/>
        <v>-53834</v>
      </c>
      <c r="K29" s="16">
        <f t="shared" si="8"/>
        <v>-49676</v>
      </c>
      <c r="L29" s="16">
        <f t="shared" si="8"/>
        <v>-41412.8</v>
      </c>
      <c r="M29" s="16">
        <f t="shared" si="8"/>
        <v>-23320</v>
      </c>
      <c r="N29" s="16">
        <f t="shared" si="8"/>
        <v>-18427.2</v>
      </c>
      <c r="O29" s="32">
        <f aca="true" t="shared" si="9" ref="O29:O46">SUM(B29:N29)</f>
        <v>-581508.3999999999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-3281.7</v>
      </c>
      <c r="E41" s="35">
        <v>0</v>
      </c>
      <c r="F41" s="35">
        <v>0</v>
      </c>
      <c r="G41" s="35">
        <v>0</v>
      </c>
      <c r="H41" s="35">
        <v>-965.09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-4246.79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73</v>
      </c>
      <c r="B42" s="35">
        <v>119910.28</v>
      </c>
      <c r="C42" s="35">
        <v>163572.33</v>
      </c>
      <c r="D42" s="35">
        <v>-304945.16</v>
      </c>
      <c r="E42" s="35">
        <v>-27271.14</v>
      </c>
      <c r="F42" s="35">
        <v>-470478.95</v>
      </c>
      <c r="G42" s="35">
        <v>-36693.12</v>
      </c>
      <c r="H42" s="35">
        <v>0</v>
      </c>
      <c r="I42" s="35">
        <v>244870.69</v>
      </c>
      <c r="J42" s="35">
        <v>-210749.06</v>
      </c>
      <c r="K42" s="35">
        <v>-281167.68</v>
      </c>
      <c r="L42" s="35">
        <v>-54952.59</v>
      </c>
      <c r="M42" s="35">
        <v>-90755.86</v>
      </c>
      <c r="N42" s="35">
        <v>-40081.24</v>
      </c>
      <c r="O42" s="33">
        <f t="shared" si="9"/>
        <v>-988741.5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52</v>
      </c>
      <c r="B44" s="36">
        <f aca="true" t="shared" si="11" ref="B44:N44">+B17+B27</f>
        <v>1060468.5899999999</v>
      </c>
      <c r="C44" s="36">
        <f t="shared" si="11"/>
        <v>842792.3200000001</v>
      </c>
      <c r="D44" s="36">
        <f t="shared" si="11"/>
        <v>593301.1399999999</v>
      </c>
      <c r="E44" s="36">
        <f t="shared" si="11"/>
        <v>177326.36</v>
      </c>
      <c r="F44" s="36">
        <f t="shared" si="11"/>
        <v>629257.36</v>
      </c>
      <c r="G44" s="36">
        <f t="shared" si="11"/>
        <v>875762.9299999999</v>
      </c>
      <c r="H44" s="36">
        <f t="shared" si="11"/>
        <v>179217.5</v>
      </c>
      <c r="I44" s="36">
        <f t="shared" si="11"/>
        <v>910498.72</v>
      </c>
      <c r="J44" s="36">
        <f t="shared" si="11"/>
        <v>594608.03</v>
      </c>
      <c r="K44" s="36">
        <f t="shared" si="11"/>
        <v>778191.8</v>
      </c>
      <c r="L44" s="36">
        <f t="shared" si="11"/>
        <v>721655.6699999999</v>
      </c>
      <c r="M44" s="36">
        <f t="shared" si="11"/>
        <v>384814.23</v>
      </c>
      <c r="N44" s="36">
        <f t="shared" si="11"/>
        <v>217448.15</v>
      </c>
      <c r="O44" s="36">
        <f>SUM(B44:N44)</f>
        <v>7965342.799999999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53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54</v>
      </c>
      <c r="B46" s="33">
        <v>0</v>
      </c>
      <c r="C46" s="33">
        <v>0</v>
      </c>
      <c r="D46" s="33">
        <v>-278214.91</v>
      </c>
      <c r="E46" s="33">
        <v>-20477.6</v>
      </c>
      <c r="F46" s="33">
        <v>-455559.31</v>
      </c>
      <c r="G46" s="33">
        <v>-14459.01</v>
      </c>
      <c r="H46" s="33">
        <v>0</v>
      </c>
      <c r="I46" s="33">
        <v>0</v>
      </c>
      <c r="J46" s="33">
        <v>-188968.69</v>
      </c>
      <c r="K46" s="33">
        <v>-245488.87</v>
      </c>
      <c r="L46" s="33">
        <v>-19451.18</v>
      </c>
      <c r="M46" s="33">
        <v>-65485.86</v>
      </c>
      <c r="N46" s="33">
        <v>-32721.63</v>
      </c>
      <c r="O46" s="16">
        <f t="shared" si="9"/>
        <v>-1320827.06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55</v>
      </c>
      <c r="B50" s="51">
        <f aca="true" t="shared" si="12" ref="B50:O50">SUM(B51:B61)</f>
        <v>1060468.59</v>
      </c>
      <c r="C50" s="51">
        <f t="shared" si="12"/>
        <v>842792.32</v>
      </c>
      <c r="D50" s="51">
        <f t="shared" si="12"/>
        <v>593301.14</v>
      </c>
      <c r="E50" s="51">
        <f t="shared" si="12"/>
        <v>177326.36</v>
      </c>
      <c r="F50" s="51">
        <f t="shared" si="12"/>
        <v>629257.36</v>
      </c>
      <c r="G50" s="51">
        <f t="shared" si="12"/>
        <v>875762.94</v>
      </c>
      <c r="H50" s="51">
        <f t="shared" si="12"/>
        <v>179217.5</v>
      </c>
      <c r="I50" s="51">
        <f t="shared" si="12"/>
        <v>910498.72</v>
      </c>
      <c r="J50" s="51">
        <f t="shared" si="12"/>
        <v>594608.02</v>
      </c>
      <c r="K50" s="51">
        <f t="shared" si="12"/>
        <v>778191.8</v>
      </c>
      <c r="L50" s="51">
        <f t="shared" si="12"/>
        <v>721655.67</v>
      </c>
      <c r="M50" s="51">
        <f t="shared" si="12"/>
        <v>384814.22</v>
      </c>
      <c r="N50" s="51">
        <f t="shared" si="12"/>
        <v>217448.15</v>
      </c>
      <c r="O50" s="36">
        <f t="shared" si="12"/>
        <v>7965342.79</v>
      </c>
      <c r="Q50"/>
    </row>
    <row r="51" spans="1:18" ht="18.75" customHeight="1">
      <c r="A51" s="26" t="s">
        <v>56</v>
      </c>
      <c r="B51" s="51">
        <f>719851.41+51852.87+119910.28</f>
        <v>891614.56</v>
      </c>
      <c r="C51" s="51">
        <f>474217.91+20584+163572.33</f>
        <v>658374.24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1549988.8</v>
      </c>
      <c r="P51"/>
      <c r="Q51"/>
      <c r="R51" s="43"/>
    </row>
    <row r="52" spans="1:16" ht="18.75" customHeight="1">
      <c r="A52" s="26" t="s">
        <v>57</v>
      </c>
      <c r="B52" s="51">
        <v>168854.03</v>
      </c>
      <c r="C52" s="51">
        <v>184418.08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353272.11</v>
      </c>
      <c r="P52"/>
    </row>
    <row r="53" spans="1:17" ht="18.75" customHeight="1">
      <c r="A53" s="26" t="s">
        <v>58</v>
      </c>
      <c r="B53" s="52">
        <v>0</v>
      </c>
      <c r="C53" s="52">
        <v>0</v>
      </c>
      <c r="D53" s="31">
        <v>593301.14</v>
      </c>
      <c r="E53" s="52">
        <v>0</v>
      </c>
      <c r="F53" s="52">
        <v>0</v>
      </c>
      <c r="G53" s="52">
        <v>0</v>
      </c>
      <c r="H53" s="51">
        <v>179217.5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772518.64</v>
      </c>
      <c r="Q53"/>
    </row>
    <row r="54" spans="1:18" ht="18.75" customHeight="1">
      <c r="A54" s="26" t="s">
        <v>59</v>
      </c>
      <c r="B54" s="52">
        <v>0</v>
      </c>
      <c r="C54" s="52">
        <v>0</v>
      </c>
      <c r="D54" s="52">
        <v>0</v>
      </c>
      <c r="E54" s="31">
        <v>177326.36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177326.36</v>
      </c>
      <c r="R54"/>
    </row>
    <row r="55" spans="1:19" ht="18.75" customHeight="1">
      <c r="A55" s="26" t="s">
        <v>60</v>
      </c>
      <c r="B55" s="52">
        <v>0</v>
      </c>
      <c r="C55" s="52">
        <v>0</v>
      </c>
      <c r="D55" s="52">
        <v>0</v>
      </c>
      <c r="E55" s="52">
        <v>0</v>
      </c>
      <c r="F55" s="31">
        <v>629257.36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629257.36</v>
      </c>
      <c r="S55"/>
    </row>
    <row r="56" spans="1:20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875762.94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875762.94</v>
      </c>
      <c r="T56"/>
    </row>
    <row r="57" spans="1:21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910498.72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910498.72</v>
      </c>
      <c r="U57"/>
    </row>
    <row r="58" spans="1:22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594608.02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594608.02</v>
      </c>
      <c r="V58"/>
    </row>
    <row r="59" spans="1:23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778191.8</v>
      </c>
      <c r="L59" s="31">
        <v>721655.67</v>
      </c>
      <c r="M59" s="52">
        <v>0</v>
      </c>
      <c r="N59" s="52">
        <v>0</v>
      </c>
      <c r="O59" s="36">
        <f t="shared" si="13"/>
        <v>1499847.4700000002</v>
      </c>
      <c r="P59"/>
      <c r="W59"/>
    </row>
    <row r="60" spans="1:25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384814.22</v>
      </c>
      <c r="N60" s="52">
        <v>0</v>
      </c>
      <c r="O60" s="36">
        <f t="shared" si="13"/>
        <v>384814.22</v>
      </c>
      <c r="R60"/>
      <c r="Y60"/>
    </row>
    <row r="61" spans="1:26" ht="18.75" customHeight="1">
      <c r="A61" s="38" t="s">
        <v>66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217448.15</v>
      </c>
      <c r="O61" s="55">
        <f t="shared" si="13"/>
        <v>217448.15</v>
      </c>
      <c r="P61"/>
      <c r="S61"/>
      <c r="Z61"/>
    </row>
    <row r="62" spans="1:12" ht="21" customHeight="1">
      <c r="A62" s="56" t="s">
        <v>76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 t="s">
        <v>75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119910.28</v>
      </c>
      <c r="C103">
        <v>163572.33</v>
      </c>
      <c r="D103">
        <v>-304945.16</v>
      </c>
      <c r="E103">
        <v>-27271.14</v>
      </c>
      <c r="F103">
        <v>-470478.95</v>
      </c>
      <c r="G103">
        <v>-36693.12</v>
      </c>
      <c r="H103">
        <v>0</v>
      </c>
      <c r="I103">
        <v>244870.69</v>
      </c>
      <c r="J103">
        <v>-210749.06</v>
      </c>
      <c r="K103">
        <v>-281167.68</v>
      </c>
      <c r="L103">
        <v>-54952.59</v>
      </c>
      <c r="M103">
        <v>-90755.86</v>
      </c>
      <c r="N103">
        <v>-40081.24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2020-12-22T13:54:03Z</dcterms:modified>
  <cp:category/>
  <cp:version/>
  <cp:contentType/>
  <cp:contentStatus/>
</cp:coreProperties>
</file>