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<sst xmlns="http://schemas.openxmlformats.org/spreadsheetml/2006/main" count="79" uniqueCount="76">
  <si>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</si>
  <si>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</si>
  <si>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</si>
  <si>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</si>
  <si>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</si>
  <si>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</si>
  <si>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</si>
  <si>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</si>
  <si>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</si>
  <si>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</si>
  <si>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</si>
  <si>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</si>
  <si>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</si>
  <si>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</si>
  <si>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</si>
  <si>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</si>
  <si>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</si>
  <si>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</si>
  <si>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</si>
  <si>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</si>
  <si>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</si>
  <si>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</si>
  <si>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</si>
  <si>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</si>
  <si>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</si>
  <si>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</si>
  <si>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</si>
  <si>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</si>
  <si>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</si>
  <si>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</si>
  <si>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</si>
  <si>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</si>
  <si>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</si>
  <si>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</si>
  <si>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</si>
  <si>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</si>
  <si>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</si>
  <si>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</si>
  <si>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</si>
  <si>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</si>
  <si>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</si>
  <si>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</si>
  <si>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</si>
  <si>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</si>
  <si>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</si>
  <si>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</si>
  <si>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</si>
  <si>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</si>
  <si>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</si>
  <si>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</si>
  <si>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</si>
  <si>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</si>
  <si>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</si>
  <si>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</si>
  <si>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</si>
  <si>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</si>
  <si>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</si>
  <si>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</si>
  <si>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</si>
  <si>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</si>
  <si>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</si>
  <si>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</si>
  <si>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</si>
  <si>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</si>
  <si>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</si>
  <si>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</si>
  <si>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</si>
  <si>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</si>
  <si>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</si>
  <si>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</si>
  <si>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</si>
  <si>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</si>
  <si>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04/12/20 - VENCIMENTO 11/12/20</t>
  </si>
  <si>
    <t>5.3. Revisão de Remuneração pelo Transporte Coletivo (1)</t>
  </si>
  <si>
    <t>9.1. Consórcio Transnoroeste</t>
  </si>
  <si>
    <t>Nota: (1) Revisão de remuneração referente ao reajuste de anual, considerando a cesta de índices contratual, período de 01/05 a 03/12/20; e revisão de critérios da portaria SMT.GAB 087/20,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</si>
</sst>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1</v>
      </c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3</v>
      </c>
    </row>
    <row r="5" spans="1:15" ht="42" customHeight="1">
      <c r="A5" s="64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4"/>
    </row>
    <row r="6" spans="1:15" ht="20.25" customHeight="1">
      <c r="A6" s="64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4"/>
    </row>
    <row r="7" spans="1:26" ht="18.75" customHeight="1">
      <c r="A7" s="8" t="s">
        <v>27</v>
      </c>
      <c r="B7" s="9">
        <f aca="true" t="shared" si="0" ref="B7:O7">B8+B11</f>
        <v>323916</v>
      </c>
      <c r="C7" s="9">
        <f t="shared" si="0"/>
        <v>232501</v>
      </c>
      <c r="D7" s="9">
        <f t="shared" si="0"/>
        <v>256346</v>
      </c>
      <c r="E7" s="9">
        <f t="shared" si="0"/>
        <v>53717</v>
      </c>
      <c r="F7" s="9">
        <f t="shared" si="0"/>
        <v>185321</v>
      </c>
      <c r="G7" s="9">
        <f t="shared" si="0"/>
        <v>296351</v>
      </c>
      <c r="H7" s="9">
        <f t="shared" si="0"/>
        <v>44738</v>
      </c>
      <c r="I7" s="9">
        <f t="shared" si="0"/>
        <v>218628</v>
      </c>
      <c r="J7" s="9">
        <f t="shared" si="0"/>
        <v>208615</v>
      </c>
      <c r="K7" s="9">
        <f t="shared" si="0"/>
        <v>285481</v>
      </c>
      <c r="L7" s="9">
        <f t="shared" si="0"/>
        <v>220984</v>
      </c>
      <c r="M7" s="9">
        <f t="shared" si="0"/>
        <v>99329</v>
      </c>
      <c r="N7" s="9">
        <f t="shared" si="0"/>
        <v>64530</v>
      </c>
      <c r="O7" s="9">
        <f t="shared" si="0"/>
        <v>2490457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15274</v>
      </c>
      <c r="C8" s="11">
        <f t="shared" si="1"/>
        <v>14443</v>
      </c>
      <c r="D8" s="11">
        <f t="shared" si="1"/>
        <v>12318</v>
      </c>
      <c r="E8" s="11">
        <f t="shared" si="1"/>
        <v>2227</v>
      </c>
      <c r="F8" s="11">
        <f t="shared" si="1"/>
        <v>8305</v>
      </c>
      <c r="G8" s="11">
        <f t="shared" si="1"/>
        <v>13961</v>
      </c>
      <c r="H8" s="11">
        <f t="shared" si="1"/>
        <v>2851</v>
      </c>
      <c r="I8" s="11">
        <f t="shared" si="1"/>
        <v>15215</v>
      </c>
      <c r="J8" s="11">
        <f t="shared" si="1"/>
        <v>11459</v>
      </c>
      <c r="K8" s="11">
        <f t="shared" si="1"/>
        <v>10149</v>
      </c>
      <c r="L8" s="11">
        <f t="shared" si="1"/>
        <v>8633</v>
      </c>
      <c r="M8" s="11">
        <f t="shared" si="1"/>
        <v>4924</v>
      </c>
      <c r="N8" s="11">
        <f t="shared" si="1"/>
        <v>4068</v>
      </c>
      <c r="O8" s="11">
        <f t="shared" si="1"/>
        <v>123827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15274</v>
      </c>
      <c r="C9" s="11">
        <v>14443</v>
      </c>
      <c r="D9" s="11">
        <v>12318</v>
      </c>
      <c r="E9" s="11">
        <v>2227</v>
      </c>
      <c r="F9" s="11">
        <v>8305</v>
      </c>
      <c r="G9" s="11">
        <v>13961</v>
      </c>
      <c r="H9" s="11">
        <v>2847</v>
      </c>
      <c r="I9" s="11">
        <v>15206</v>
      </c>
      <c r="J9" s="11">
        <v>11459</v>
      </c>
      <c r="K9" s="11">
        <v>10139</v>
      </c>
      <c r="L9" s="11">
        <v>8633</v>
      </c>
      <c r="M9" s="11">
        <v>4918</v>
      </c>
      <c r="N9" s="11">
        <v>4068</v>
      </c>
      <c r="O9" s="11">
        <f>SUM(B9:N9)</f>
        <v>123798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9</v>
      </c>
      <c r="J10" s="13">
        <v>0</v>
      </c>
      <c r="K10" s="13">
        <v>10</v>
      </c>
      <c r="L10" s="13">
        <v>0</v>
      </c>
      <c r="M10" s="13">
        <v>6</v>
      </c>
      <c r="N10" s="13">
        <v>0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308642</v>
      </c>
      <c r="C11" s="13">
        <v>218058</v>
      </c>
      <c r="D11" s="13">
        <v>244028</v>
      </c>
      <c r="E11" s="13">
        <v>51490</v>
      </c>
      <c r="F11" s="13">
        <v>177016</v>
      </c>
      <c r="G11" s="13">
        <v>282390</v>
      </c>
      <c r="H11" s="13">
        <v>41887</v>
      </c>
      <c r="I11" s="13">
        <v>203413</v>
      </c>
      <c r="J11" s="13">
        <v>197156</v>
      </c>
      <c r="K11" s="13">
        <v>275332</v>
      </c>
      <c r="L11" s="13">
        <v>212351</v>
      </c>
      <c r="M11" s="13">
        <v>94405</v>
      </c>
      <c r="N11" s="13">
        <v>60462</v>
      </c>
      <c r="O11" s="11">
        <f>SUM(B11:N11)</f>
        <v>2366630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1.30557006322824</v>
      </c>
      <c r="C15" s="19">
        <v>1.337072340617079</v>
      </c>
      <c r="D15" s="19">
        <v>1.302852303263256</v>
      </c>
      <c r="E15" s="19">
        <v>0.995592478582129</v>
      </c>
      <c r="F15" s="19">
        <v>1.564223254901936</v>
      </c>
      <c r="G15" s="19">
        <v>1.632359723960675</v>
      </c>
      <c r="H15" s="19">
        <v>1.808443241899112</v>
      </c>
      <c r="I15" s="19">
        <v>1.408582393958814</v>
      </c>
      <c r="J15" s="19">
        <v>1.349358790777439</v>
      </c>
      <c r="K15" s="19">
        <v>1.315360910192878</v>
      </c>
      <c r="L15" s="19">
        <v>1.373354425773243</v>
      </c>
      <c r="M15" s="19">
        <v>1.422848229345679</v>
      </c>
      <c r="N15" s="19">
        <v>1.392740831371577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1018754.49</v>
      </c>
      <c r="C17" s="24">
        <f aca="true" t="shared" si="2" ref="C17:N17">C18+C19+C20+C21+C22+C23+C24+C25</f>
        <v>755225.1200000001</v>
      </c>
      <c r="D17" s="24">
        <f t="shared" si="2"/>
        <v>700740.71</v>
      </c>
      <c r="E17" s="24">
        <f t="shared" si="2"/>
        <v>194631.71</v>
      </c>
      <c r="F17" s="24">
        <f t="shared" si="2"/>
        <v>692846.24</v>
      </c>
      <c r="G17" s="24">
        <f t="shared" si="2"/>
        <v>964889.9699999999</v>
      </c>
      <c r="H17" s="24">
        <f t="shared" si="2"/>
        <v>206059.21000000002</v>
      </c>
      <c r="I17" s="24">
        <f t="shared" si="2"/>
        <v>747676.9</v>
      </c>
      <c r="J17" s="24">
        <f t="shared" si="2"/>
        <v>673686.23</v>
      </c>
      <c r="K17" s="24">
        <f t="shared" si="2"/>
        <v>874678.26</v>
      </c>
      <c r="L17" s="24">
        <f t="shared" si="2"/>
        <v>808102.54</v>
      </c>
      <c r="M17" s="24">
        <f t="shared" si="2"/>
        <v>437319.67000000004</v>
      </c>
      <c r="N17" s="24">
        <f t="shared" si="2"/>
        <v>245545.24000000002</v>
      </c>
      <c r="O17" s="24">
        <f>O18+O19+O20+O21+O22+O23+O24+O25</f>
        <v>8320156.290000002</v>
      </c>
      <c r="Q17" s="25"/>
      <c r="R17" s="60"/>
      <c r="S17" s="60"/>
      <c r="T17" s="60"/>
      <c r="U17" s="60"/>
      <c r="V17" s="60"/>
      <c r="W17" s="60"/>
    </row>
    <row r="18" spans="1:15" ht="18.75" customHeight="1">
      <c r="A18" s="26" t="s">
        <v>34</v>
      </c>
      <c r="B18" s="30">
        <f aca="true" t="shared" si="3" ref="B18:N18">ROUND(B13*B7,2)</f>
        <v>714299.56</v>
      </c>
      <c r="C18" s="30">
        <f t="shared" si="3"/>
        <v>529521.03</v>
      </c>
      <c r="D18" s="30">
        <f t="shared" si="3"/>
        <v>511897.33</v>
      </c>
      <c r="E18" s="30">
        <f t="shared" si="3"/>
        <v>183502.64</v>
      </c>
      <c r="F18" s="30">
        <f t="shared" si="3"/>
        <v>428777.2</v>
      </c>
      <c r="G18" s="30">
        <f t="shared" si="3"/>
        <v>563659.6</v>
      </c>
      <c r="H18" s="30">
        <f t="shared" si="3"/>
        <v>114095.32</v>
      </c>
      <c r="I18" s="30">
        <f t="shared" si="3"/>
        <v>493968.1</v>
      </c>
      <c r="J18" s="30">
        <f t="shared" si="3"/>
        <v>474411.37</v>
      </c>
      <c r="K18" s="30">
        <f t="shared" si="3"/>
        <v>614098.18</v>
      </c>
      <c r="L18" s="30">
        <f t="shared" si="3"/>
        <v>541013.03</v>
      </c>
      <c r="M18" s="30">
        <f t="shared" si="3"/>
        <v>280922.28</v>
      </c>
      <c r="N18" s="30">
        <f t="shared" si="3"/>
        <v>164932.23</v>
      </c>
      <c r="O18" s="30">
        <f aca="true" t="shared" si="4" ref="O18:O25">SUM(B18:N18)</f>
        <v>5615097.870000001</v>
      </c>
    </row>
    <row r="19" spans="1:23" ht="18.75" customHeight="1">
      <c r="A19" s="26" t="s">
        <v>35</v>
      </c>
      <c r="B19" s="30">
        <f>IF(B15&lt;&gt;0,ROUND((B15-1)*B18,2),0)</f>
        <v>218268.56</v>
      </c>
      <c r="C19" s="30">
        <f aca="true" t="shared" si="5" ref="C19:N19">IF(C15&lt;&gt;0,ROUND((C15-1)*C18,2),0)</f>
        <v>178486.89</v>
      </c>
      <c r="D19" s="30">
        <f t="shared" si="5"/>
        <v>155029.29</v>
      </c>
      <c r="E19" s="30">
        <f t="shared" si="5"/>
        <v>-808.79</v>
      </c>
      <c r="F19" s="30">
        <f t="shared" si="5"/>
        <v>241926.07</v>
      </c>
      <c r="G19" s="30">
        <f t="shared" si="5"/>
        <v>356435.63</v>
      </c>
      <c r="H19" s="30">
        <f t="shared" si="5"/>
        <v>92239.59</v>
      </c>
      <c r="I19" s="30">
        <f t="shared" si="5"/>
        <v>201826.67</v>
      </c>
      <c r="J19" s="30">
        <f t="shared" si="5"/>
        <v>165739.78</v>
      </c>
      <c r="K19" s="30">
        <f t="shared" si="5"/>
        <v>193662.56</v>
      </c>
      <c r="L19" s="30">
        <f t="shared" si="5"/>
        <v>201989.61</v>
      </c>
      <c r="M19" s="30">
        <f t="shared" si="5"/>
        <v>118787.49</v>
      </c>
      <c r="N19" s="30">
        <f t="shared" si="5"/>
        <v>64775.62</v>
      </c>
      <c r="O19" s="30">
        <f t="shared" si="4"/>
        <v>2188358.97</v>
      </c>
      <c r="W19" s="61"/>
    </row>
    <row r="20" spans="1:15" ht="18.75" customHeight="1">
      <c r="A20" s="26" t="s">
        <v>36</v>
      </c>
      <c r="B20" s="30">
        <v>33511.16</v>
      </c>
      <c r="C20" s="30">
        <v>24131.43</v>
      </c>
      <c r="D20" s="30">
        <v>15634.66</v>
      </c>
      <c r="E20" s="30">
        <v>6027.74</v>
      </c>
      <c r="F20" s="30">
        <v>13979.42</v>
      </c>
      <c r="G20" s="30">
        <v>21806.32</v>
      </c>
      <c r="H20" s="30">
        <v>3914.25</v>
      </c>
      <c r="I20" s="30">
        <v>14080.52</v>
      </c>
      <c r="J20" s="30">
        <v>20960.19</v>
      </c>
      <c r="K20" s="30">
        <v>30133.98</v>
      </c>
      <c r="L20" s="30">
        <v>28903.13</v>
      </c>
      <c r="M20" s="30">
        <v>11271.84</v>
      </c>
      <c r="N20" s="30">
        <v>7111.57</v>
      </c>
      <c r="O20" s="30">
        <f t="shared" si="4"/>
        <v>231466.21000000002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68</v>
      </c>
      <c r="B23" s="30">
        <v>0</v>
      </c>
      <c r="C23" s="30">
        <v>-222.48</v>
      </c>
      <c r="D23" s="30">
        <v>-2039.04</v>
      </c>
      <c r="E23" s="30">
        <v>-638.46</v>
      </c>
      <c r="F23" s="30">
        <v>-768.4</v>
      </c>
      <c r="G23" s="30">
        <v>-497.64</v>
      </c>
      <c r="H23" s="30">
        <v>-482.34</v>
      </c>
      <c r="I23" s="30">
        <v>-75.16</v>
      </c>
      <c r="J23" s="30">
        <v>-2971.41</v>
      </c>
      <c r="K23" s="30">
        <v>-335.95</v>
      </c>
      <c r="L23" s="30">
        <v>-749.4</v>
      </c>
      <c r="M23" s="30">
        <v>-337.25</v>
      </c>
      <c r="N23" s="30">
        <v>0</v>
      </c>
      <c r="O23" s="30">
        <f t="shared" si="4"/>
        <v>-9117.53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51982.56</v>
      </c>
      <c r="C25" s="30">
        <v>20625.79</v>
      </c>
      <c r="D25" s="30">
        <v>26845.5</v>
      </c>
      <c r="E25" s="30">
        <v>6832.84</v>
      </c>
      <c r="F25" s="30">
        <v>14999.49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35604.94</v>
      </c>
      <c r="M25" s="30">
        <v>25334.08</v>
      </c>
      <c r="N25" s="30">
        <v>7384.59</v>
      </c>
      <c r="O25" s="30">
        <f t="shared" si="4"/>
        <v>306090.5900000001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3668627.26</v>
      </c>
      <c r="C27" s="30">
        <f>+C28+C30+C41+C42+C45-C46</f>
        <v>3566956.51</v>
      </c>
      <c r="D27" s="30">
        <f t="shared" si="6"/>
        <v>-57568.68</v>
      </c>
      <c r="E27" s="30">
        <f t="shared" si="6"/>
        <v>419558.89</v>
      </c>
      <c r="F27" s="30">
        <f t="shared" si="6"/>
        <v>881189.44</v>
      </c>
      <c r="G27" s="30">
        <f t="shared" si="6"/>
        <v>3572231.44</v>
      </c>
      <c r="H27" s="30">
        <f t="shared" si="6"/>
        <v>20442.9</v>
      </c>
      <c r="I27" s="30">
        <f t="shared" si="6"/>
        <v>3363053.65</v>
      </c>
      <c r="J27" s="30">
        <f t="shared" si="6"/>
        <v>920715.54</v>
      </c>
      <c r="K27" s="30">
        <f t="shared" si="6"/>
        <v>3502284.53</v>
      </c>
      <c r="L27" s="30">
        <f t="shared" si="6"/>
        <v>2810070.13</v>
      </c>
      <c r="M27" s="30">
        <f t="shared" si="6"/>
        <v>2043355.04</v>
      </c>
      <c r="N27" s="30">
        <f t="shared" si="6"/>
        <v>1097089.55</v>
      </c>
      <c r="O27" s="30">
        <f t="shared" si="6"/>
        <v>25808006.199999996</v>
      </c>
    </row>
    <row r="28" spans="1:15" ht="18.75" customHeight="1">
      <c r="A28" s="26" t="s">
        <v>40</v>
      </c>
      <c r="B28" s="31">
        <f>+B29</f>
        <v>-67205.6</v>
      </c>
      <c r="C28" s="31">
        <f>+C29</f>
        <v>-63549.2</v>
      </c>
      <c r="D28" s="31">
        <f aca="true" t="shared" si="7" ref="D28:O28">+D29</f>
        <v>-54199.2</v>
      </c>
      <c r="E28" s="31">
        <f t="shared" si="7"/>
        <v>-9798.8</v>
      </c>
      <c r="F28" s="31">
        <f t="shared" si="7"/>
        <v>-36542</v>
      </c>
      <c r="G28" s="31">
        <f t="shared" si="7"/>
        <v>-61428.4</v>
      </c>
      <c r="H28" s="31">
        <f t="shared" si="7"/>
        <v>-12526.8</v>
      </c>
      <c r="I28" s="31">
        <f t="shared" si="7"/>
        <v>-66906.4</v>
      </c>
      <c r="J28" s="31">
        <f t="shared" si="7"/>
        <v>-50419.6</v>
      </c>
      <c r="K28" s="31">
        <f t="shared" si="7"/>
        <v>-44611.6</v>
      </c>
      <c r="L28" s="31">
        <f t="shared" si="7"/>
        <v>-37985.2</v>
      </c>
      <c r="M28" s="31">
        <f t="shared" si="7"/>
        <v>-21639.2</v>
      </c>
      <c r="N28" s="31">
        <f t="shared" si="7"/>
        <v>-17899.2</v>
      </c>
      <c r="O28" s="31">
        <f t="shared" si="7"/>
        <v>-544711.2</v>
      </c>
    </row>
    <row r="29" spans="1:26" ht="18.75" customHeight="1">
      <c r="A29" s="27" t="s">
        <v>41</v>
      </c>
      <c r="B29" s="16">
        <f>ROUND((-B9)*$G$3,2)</f>
        <v>-67205.6</v>
      </c>
      <c r="C29" s="16">
        <f aca="true" t="shared" si="8" ref="C29:N29">ROUND((-C9)*$G$3,2)</f>
        <v>-63549.2</v>
      </c>
      <c r="D29" s="16">
        <f t="shared" si="8"/>
        <v>-54199.2</v>
      </c>
      <c r="E29" s="16">
        <f t="shared" si="8"/>
        <v>-9798.8</v>
      </c>
      <c r="F29" s="16">
        <f t="shared" si="8"/>
        <v>-36542</v>
      </c>
      <c r="G29" s="16">
        <f t="shared" si="8"/>
        <v>-61428.4</v>
      </c>
      <c r="H29" s="16">
        <f t="shared" si="8"/>
        <v>-12526.8</v>
      </c>
      <c r="I29" s="16">
        <f t="shared" si="8"/>
        <v>-66906.4</v>
      </c>
      <c r="J29" s="16">
        <f t="shared" si="8"/>
        <v>-50419.6</v>
      </c>
      <c r="K29" s="16">
        <f t="shared" si="8"/>
        <v>-44611.6</v>
      </c>
      <c r="L29" s="16">
        <f t="shared" si="8"/>
        <v>-37985.2</v>
      </c>
      <c r="M29" s="16">
        <f t="shared" si="8"/>
        <v>-21639.2</v>
      </c>
      <c r="N29" s="16">
        <f t="shared" si="8"/>
        <v>-17899.2</v>
      </c>
      <c r="O29" s="32">
        <f aca="true" t="shared" si="9" ref="O29:O46">SUM(B29:N29)</f>
        <v>-544711.2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34000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34000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328000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328000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73</v>
      </c>
      <c r="B41" s="35">
        <v>3735832.86</v>
      </c>
      <c r="C41" s="35">
        <v>3630505.71</v>
      </c>
      <c r="D41" s="35">
        <v>-3369.48</v>
      </c>
      <c r="E41" s="35">
        <v>429357.69</v>
      </c>
      <c r="F41" s="35">
        <v>917731.44</v>
      </c>
      <c r="G41" s="35">
        <v>3633659.84</v>
      </c>
      <c r="H41" s="35">
        <v>-1030.3</v>
      </c>
      <c r="I41" s="35">
        <v>3429960.05</v>
      </c>
      <c r="J41" s="35">
        <v>971135.14</v>
      </c>
      <c r="K41" s="35">
        <v>3546896.13</v>
      </c>
      <c r="L41" s="35">
        <v>2848055.33</v>
      </c>
      <c r="M41" s="35">
        <v>2064994.24</v>
      </c>
      <c r="N41" s="35">
        <v>1114988.75</v>
      </c>
      <c r="O41" s="33">
        <f t="shared" si="9"/>
        <v>26318717.399999995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4687381.75</v>
      </c>
      <c r="C44" s="36">
        <f t="shared" si="11"/>
        <v>4322181.63</v>
      </c>
      <c r="D44" s="36">
        <f t="shared" si="11"/>
        <v>643172.0299999999</v>
      </c>
      <c r="E44" s="36">
        <f t="shared" si="11"/>
        <v>614190.6</v>
      </c>
      <c r="F44" s="36">
        <f t="shared" si="11"/>
        <v>1574035.68</v>
      </c>
      <c r="G44" s="36">
        <f t="shared" si="11"/>
        <v>4537121.41</v>
      </c>
      <c r="H44" s="36">
        <f t="shared" si="11"/>
        <v>226502.11000000002</v>
      </c>
      <c r="I44" s="36">
        <f t="shared" si="11"/>
        <v>4110730.55</v>
      </c>
      <c r="J44" s="36">
        <f t="shared" si="11"/>
        <v>1594401.77</v>
      </c>
      <c r="K44" s="36">
        <f t="shared" si="11"/>
        <v>4376962.79</v>
      </c>
      <c r="L44" s="36">
        <f t="shared" si="11"/>
        <v>3618172.67</v>
      </c>
      <c r="M44" s="36">
        <f t="shared" si="11"/>
        <v>2480674.71</v>
      </c>
      <c r="N44" s="36">
        <f t="shared" si="11"/>
        <v>1342634.79</v>
      </c>
      <c r="O44" s="36">
        <f>SUM(B44:N44)</f>
        <v>34128162.489999995</v>
      </c>
      <c r="P44"/>
      <c r="Q44" s="42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2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41"/>
      <c r="Q47"/>
      <c r="R47" s="42"/>
      <c r="S47"/>
    </row>
    <row r="48" spans="1:19" ht="12.75" customHeight="1">
      <c r="A48" s="43"/>
      <c r="B48" s="44"/>
      <c r="C48" s="44"/>
      <c r="D48" s="45"/>
      <c r="E48" s="45"/>
      <c r="F48" s="45"/>
      <c r="G48" s="45"/>
      <c r="H48" s="45"/>
      <c r="I48" s="44"/>
      <c r="J48" s="45"/>
      <c r="K48" s="45"/>
      <c r="L48" s="45"/>
      <c r="M48" s="45"/>
      <c r="N48" s="45"/>
      <c r="O48" s="46"/>
      <c r="P48" s="41"/>
      <c r="Q48"/>
      <c r="R48" s="42"/>
      <c r="S48"/>
    </row>
    <row r="49" spans="1:17" ht="15" customHeigh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Q49" s="42"/>
    </row>
    <row r="50" spans="1:17" ht="18.75" customHeight="1">
      <c r="A50" s="14" t="s">
        <v>56</v>
      </c>
      <c r="B50" s="50">
        <f aca="true" t="shared" si="12" ref="B50:O50">SUM(B51:B61)</f>
        <v>4687381.75</v>
      </c>
      <c r="C50" s="50">
        <f t="shared" si="12"/>
        <v>4322181.63</v>
      </c>
      <c r="D50" s="50">
        <f t="shared" si="12"/>
        <v>643172.02</v>
      </c>
      <c r="E50" s="50">
        <f t="shared" si="12"/>
        <v>614190.6</v>
      </c>
      <c r="F50" s="50">
        <f t="shared" si="12"/>
        <v>1574035.67</v>
      </c>
      <c r="G50" s="50">
        <f t="shared" si="12"/>
        <v>4537121.41</v>
      </c>
      <c r="H50" s="50">
        <f t="shared" si="12"/>
        <v>226502.11</v>
      </c>
      <c r="I50" s="50">
        <f t="shared" si="12"/>
        <v>4110730.55</v>
      </c>
      <c r="J50" s="50">
        <f t="shared" si="12"/>
        <v>1594401.77</v>
      </c>
      <c r="K50" s="50">
        <f t="shared" si="12"/>
        <v>4376962.79</v>
      </c>
      <c r="L50" s="50">
        <f t="shared" si="12"/>
        <v>3618172.67</v>
      </c>
      <c r="M50" s="50">
        <f t="shared" si="12"/>
        <v>2480674.71</v>
      </c>
      <c r="N50" s="50">
        <f t="shared" si="12"/>
        <v>1342634.79</v>
      </c>
      <c r="O50" s="36">
        <f t="shared" si="12"/>
        <v>34128162.470000006</v>
      </c>
      <c r="Q50"/>
    </row>
    <row r="51" spans="1:18" ht="18.75" customHeight="1">
      <c r="A51" s="26" t="s">
        <v>74</v>
      </c>
      <c r="B51" s="50">
        <f>728648.73+51982.56+3026024.62</f>
        <v>3806655.91</v>
      </c>
      <c r="C51" s="50">
        <f>483156.09+2613964.11+20625.79</f>
        <v>3117745.9899999998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36">
        <f>SUM(B51:N51)</f>
        <v>6924401.9</v>
      </c>
      <c r="P51"/>
      <c r="Q51"/>
      <c r="R51" s="42"/>
    </row>
    <row r="52" spans="1:16" ht="18.75" customHeight="1">
      <c r="A52" s="26" t="s">
        <v>57</v>
      </c>
      <c r="B52" s="50">
        <f>170917.6+709808.24</f>
        <v>880725.84</v>
      </c>
      <c r="C52" s="50">
        <f>1016541.6+187894.04</f>
        <v>1204435.64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36">
        <f aca="true" t="shared" si="13" ref="O52:O61">SUM(B52:N52)</f>
        <v>2085161.48</v>
      </c>
      <c r="P52"/>
    </row>
    <row r="53" spans="1:17" ht="18.75" customHeight="1">
      <c r="A53" s="26" t="s">
        <v>58</v>
      </c>
      <c r="B53" s="51">
        <v>0</v>
      </c>
      <c r="C53" s="51">
        <v>0</v>
      </c>
      <c r="D53" s="31">
        <f>616326.52+26845.5</f>
        <v>643172.02</v>
      </c>
      <c r="E53" s="51">
        <v>0</v>
      </c>
      <c r="F53" s="51">
        <v>0</v>
      </c>
      <c r="G53" s="51">
        <v>0</v>
      </c>
      <c r="H53" s="50">
        <v>226502.11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31">
        <f t="shared" si="13"/>
        <v>869674.13</v>
      </c>
      <c r="Q53"/>
    </row>
    <row r="54" spans="1:18" ht="18.75" customHeight="1">
      <c r="A54" s="26" t="s">
        <v>59</v>
      </c>
      <c r="B54" s="51">
        <v>0</v>
      </c>
      <c r="C54" s="51">
        <v>0</v>
      </c>
      <c r="D54" s="51">
        <v>0</v>
      </c>
      <c r="E54" s="31">
        <f>429357.69+178000.07+6832.84</f>
        <v>614190.6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36">
        <f t="shared" si="13"/>
        <v>614190.6</v>
      </c>
      <c r="R54"/>
    </row>
    <row r="55" spans="1:19" ht="18.75" customHeight="1">
      <c r="A55" s="26" t="s">
        <v>60</v>
      </c>
      <c r="B55" s="51">
        <v>0</v>
      </c>
      <c r="C55" s="51">
        <v>0</v>
      </c>
      <c r="D55" s="51">
        <v>0</v>
      </c>
      <c r="E55" s="51">
        <v>0</v>
      </c>
      <c r="F55" s="31">
        <f>14999.49+641304.74+917731.44</f>
        <v>1574035.67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31">
        <f t="shared" si="13"/>
        <v>1574035.67</v>
      </c>
      <c r="S55"/>
    </row>
    <row r="56" spans="1:20" ht="18.75" customHeight="1">
      <c r="A56" s="26" t="s">
        <v>61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0">
        <f>22286.96+881174.61+3633659.84</f>
        <v>4537121.41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36">
        <f t="shared" si="13"/>
        <v>4537121.41</v>
      </c>
      <c r="T56"/>
    </row>
    <row r="57" spans="1:21" ht="18.75" customHeight="1">
      <c r="A57" s="26" t="s">
        <v>62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0">
        <f>36535.54+644234.96+3429960.05</f>
        <v>4110730.55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36">
        <f t="shared" si="13"/>
        <v>4110730.55</v>
      </c>
      <c r="U57"/>
    </row>
    <row r="58" spans="1:22" ht="18.75" customHeight="1">
      <c r="A58" s="26" t="s">
        <v>63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31">
        <f>21880.04+601386.59+971135.14</f>
        <v>1594401.77</v>
      </c>
      <c r="K58" s="51">
        <v>0</v>
      </c>
      <c r="L58" s="51">
        <v>0</v>
      </c>
      <c r="M58" s="51">
        <v>0</v>
      </c>
      <c r="N58" s="51">
        <v>0</v>
      </c>
      <c r="O58" s="36">
        <f t="shared" si="13"/>
        <v>1594401.77</v>
      </c>
      <c r="V58"/>
    </row>
    <row r="59" spans="1:23" ht="18.75" customHeight="1">
      <c r="A59" s="26" t="s">
        <v>64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31">
        <f>794288.4+35778.26+3546896.13</f>
        <v>4376962.79</v>
      </c>
      <c r="L59" s="31">
        <f>2848055.33+35604.94+734512.4</f>
        <v>3618172.67</v>
      </c>
      <c r="M59" s="51">
        <v>0</v>
      </c>
      <c r="N59" s="51">
        <v>0</v>
      </c>
      <c r="O59" s="36">
        <f t="shared" si="13"/>
        <v>7995135.46</v>
      </c>
      <c r="P59"/>
      <c r="W59"/>
    </row>
    <row r="60" spans="1:25" ht="18.75" customHeight="1">
      <c r="A60" s="26" t="s">
        <v>65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31">
        <f>25334.08+2064994.24+390346.39</f>
        <v>2480674.71</v>
      </c>
      <c r="N60" s="51">
        <v>0</v>
      </c>
      <c r="O60" s="36">
        <f t="shared" si="13"/>
        <v>2480674.71</v>
      </c>
      <c r="R60"/>
      <c r="Y60"/>
    </row>
    <row r="61" spans="1:26" ht="18.75" customHeight="1">
      <c r="A61" s="38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3">
        <f>7384.59+220261.45+1114988.75</f>
        <v>1342634.79</v>
      </c>
      <c r="O61" s="54">
        <f t="shared" si="13"/>
        <v>1342634.79</v>
      </c>
      <c r="P61"/>
      <c r="S61"/>
      <c r="Z61"/>
    </row>
    <row r="62" spans="1:12" ht="21" customHeight="1">
      <c r="A62" s="55" t="s">
        <v>75</v>
      </c>
      <c r="B62" s="56"/>
      <c r="C62" s="56"/>
      <c r="D62"/>
      <c r="E62"/>
      <c r="F62"/>
      <c r="G62"/>
      <c r="H62" s="57"/>
      <c r="I62" s="57"/>
      <c r="J62"/>
      <c r="K62"/>
      <c r="L62"/>
    </row>
    <row r="63" spans="1:14" ht="15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2:12" ht="13.5">
      <c r="B64" s="56"/>
      <c r="C64" s="56"/>
      <c r="D64"/>
      <c r="E64"/>
      <c r="F64"/>
      <c r="G64"/>
      <c r="H64" s="57"/>
      <c r="I64" s="57"/>
      <c r="J64"/>
      <c r="K64"/>
      <c r="L64"/>
    </row>
    <row r="65" spans="2:12" ht="13.5">
      <c r="B65" s="56"/>
      <c r="C65" s="56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8"/>
      <c r="I66" s="58"/>
      <c r="J66" s="59"/>
      <c r="K66" s="59"/>
      <c r="L66" s="59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2020-12-22T13:50:49Z</dcterms:modified>
  <cp:category/>
  <cp:version/>
  <cp:contentType/>
  <cp:contentStatus/>
</cp:coreProperties>
</file>