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<sst xmlns="http://schemas.openxmlformats.org/spreadsheetml/2006/main" count="79" uniqueCount="76">
  <si>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</si>
  <si>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</si>
  <si>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</si>
  <si>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</si>
  <si>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</si>
  <si>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</si>
  <si>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</si>
  <si>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</si>
  <si>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</si>
  <si>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</si>
  <si>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</si>
  <si>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</si>
  <si>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</si>
  <si>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</si>
  <si>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</si>
  <si>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</si>
  <si>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</si>
  <si>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</si>
  <si>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</si>
  <si>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</si>
  <si>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</si>
  <si>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</si>
  <si>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</si>
  <si>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</si>
  <si>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</si>
  <si>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</si>
  <si>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</si>
  <si>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</si>
  <si>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</si>
  <si>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</si>
  <si>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</si>
  <si>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</si>
  <si>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</si>
  <si>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</si>
  <si>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</si>
  <si>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</si>
  <si>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</si>
  <si>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</si>
  <si>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</si>
  <si>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</si>
  <si>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</si>
  <si>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</si>
  <si>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</si>
  <si>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</si>
  <si>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</si>
  <si>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</si>
  <si>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</si>
  <si>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</si>
  <si>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</si>
  <si>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</si>
  <si>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</si>
  <si>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</si>
  <si>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</si>
  <si>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</si>
  <si>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</si>
  <si>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</si>
  <si>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</si>
  <si>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</si>
  <si>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</si>
  <si>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</si>
  <si>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</si>
  <si>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</si>
  <si>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</si>
  <si>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</si>
  <si>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</si>
  <si>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</si>
  <si>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</si>
  <si>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</si>
  <si>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</si>
  <si>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</si>
  <si>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</si>
  <si>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</si>
  <si>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</si>
  <si>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</si>
  <si>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03/12/20 - VENCIMENTO 10/12/20</t>
  </si>
  <si>
    <t>9.1. Consórcio Transnoroeste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</si>
</sst>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5.875" style="1" customWidth="1"/>
    <col min="11" max="11" width="17.625" style="1" customWidth="1"/>
    <col min="12" max="12" width="16.875" style="1" customWidth="1"/>
    <col min="13" max="13" width="17.375" style="1" customWidth="1"/>
    <col min="14" max="14" width="16.25390625" style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314894</v>
      </c>
      <c r="C7" s="9">
        <f t="shared" si="0"/>
        <v>227658</v>
      </c>
      <c r="D7" s="9">
        <f t="shared" si="0"/>
        <v>248656</v>
      </c>
      <c r="E7" s="9">
        <f t="shared" si="0"/>
        <v>51363</v>
      </c>
      <c r="F7" s="9">
        <f t="shared" si="0"/>
        <v>176747</v>
      </c>
      <c r="G7" s="9">
        <f t="shared" si="0"/>
        <v>288186</v>
      </c>
      <c r="H7" s="9">
        <f t="shared" si="0"/>
        <v>44902</v>
      </c>
      <c r="I7" s="9">
        <f t="shared" si="0"/>
        <v>211584</v>
      </c>
      <c r="J7" s="9">
        <f t="shared" si="0"/>
        <v>204467</v>
      </c>
      <c r="K7" s="9">
        <f t="shared" si="0"/>
        <v>283388</v>
      </c>
      <c r="L7" s="9">
        <f t="shared" si="0"/>
        <v>215427</v>
      </c>
      <c r="M7" s="9">
        <f t="shared" si="0"/>
        <v>98454</v>
      </c>
      <c r="N7" s="9">
        <f t="shared" si="0"/>
        <v>63374</v>
      </c>
      <c r="O7" s="9">
        <f t="shared" si="0"/>
        <v>2429100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13759</v>
      </c>
      <c r="C8" s="11">
        <f t="shared" si="1"/>
        <v>13187</v>
      </c>
      <c r="D8" s="11">
        <f t="shared" si="1"/>
        <v>10990</v>
      </c>
      <c r="E8" s="11">
        <f t="shared" si="1"/>
        <v>2038</v>
      </c>
      <c r="F8" s="11">
        <f t="shared" si="1"/>
        <v>7128</v>
      </c>
      <c r="G8" s="11">
        <f t="shared" si="1"/>
        <v>12044</v>
      </c>
      <c r="H8" s="11">
        <f t="shared" si="1"/>
        <v>2731</v>
      </c>
      <c r="I8" s="11">
        <f t="shared" si="1"/>
        <v>13567</v>
      </c>
      <c r="J8" s="11">
        <f t="shared" si="1"/>
        <v>10569</v>
      </c>
      <c r="K8" s="11">
        <f t="shared" si="1"/>
        <v>8982</v>
      </c>
      <c r="L8" s="11">
        <f t="shared" si="1"/>
        <v>7747</v>
      </c>
      <c r="M8" s="11">
        <f t="shared" si="1"/>
        <v>4635</v>
      </c>
      <c r="N8" s="11">
        <f t="shared" si="1"/>
        <v>3689</v>
      </c>
      <c r="O8" s="11">
        <f t="shared" si="1"/>
        <v>111066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13759</v>
      </c>
      <c r="C9" s="11">
        <v>13187</v>
      </c>
      <c r="D9" s="11">
        <v>10990</v>
      </c>
      <c r="E9" s="11">
        <v>2038</v>
      </c>
      <c r="F9" s="11">
        <v>7128</v>
      </c>
      <c r="G9" s="11">
        <v>12044</v>
      </c>
      <c r="H9" s="11">
        <v>2727</v>
      </c>
      <c r="I9" s="11">
        <v>13563</v>
      </c>
      <c r="J9" s="11">
        <v>10569</v>
      </c>
      <c r="K9" s="11">
        <v>8976</v>
      </c>
      <c r="L9" s="11">
        <v>7747</v>
      </c>
      <c r="M9" s="11">
        <v>4630</v>
      </c>
      <c r="N9" s="11">
        <v>3689</v>
      </c>
      <c r="O9" s="11">
        <f>SUM(B9:N9)</f>
        <v>111047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4</v>
      </c>
      <c r="J10" s="13">
        <v>0</v>
      </c>
      <c r="K10" s="13">
        <v>6</v>
      </c>
      <c r="L10" s="13">
        <v>0</v>
      </c>
      <c r="M10" s="13">
        <v>5</v>
      </c>
      <c r="N10" s="13">
        <v>0</v>
      </c>
      <c r="O10" s="11">
        <f>SUM(B10:N10)</f>
        <v>19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301135</v>
      </c>
      <c r="C11" s="13">
        <v>214471</v>
      </c>
      <c r="D11" s="13">
        <v>237666</v>
      </c>
      <c r="E11" s="13">
        <v>49325</v>
      </c>
      <c r="F11" s="13">
        <v>169619</v>
      </c>
      <c r="G11" s="13">
        <v>276142</v>
      </c>
      <c r="H11" s="13">
        <v>42171</v>
      </c>
      <c r="I11" s="13">
        <v>198017</v>
      </c>
      <c r="J11" s="13">
        <v>193898</v>
      </c>
      <c r="K11" s="13">
        <v>274406</v>
      </c>
      <c r="L11" s="13">
        <v>207680</v>
      </c>
      <c r="M11" s="13">
        <v>93819</v>
      </c>
      <c r="N11" s="13">
        <v>59685</v>
      </c>
      <c r="O11" s="11">
        <f>SUM(B11:N11)</f>
        <v>2318034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1.296964605128742</v>
      </c>
      <c r="C15" s="19">
        <v>1.328962340186434</v>
      </c>
      <c r="D15" s="19">
        <v>1.275996042728098</v>
      </c>
      <c r="E15" s="19">
        <v>1.001479508765982</v>
      </c>
      <c r="F15" s="19">
        <v>1.575153858771209</v>
      </c>
      <c r="G15" s="19">
        <v>1.611447655518228</v>
      </c>
      <c r="H15" s="19">
        <v>1.731905936075104</v>
      </c>
      <c r="I15" s="19">
        <v>1.397096096251392</v>
      </c>
      <c r="J15" s="19">
        <v>1.355841274364629</v>
      </c>
      <c r="K15" s="19">
        <v>1.286935706081856</v>
      </c>
      <c r="L15" s="19">
        <v>1.375205849979393</v>
      </c>
      <c r="M15" s="19">
        <v>1.409647561384393</v>
      </c>
      <c r="N15" s="19">
        <v>1.383602333814207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73</v>
      </c>
      <c r="B17" s="24">
        <f>B18+B19+B20+B21+B22+B23+B24+B25</f>
        <v>958273.8299999998</v>
      </c>
      <c r="C17" s="24">
        <f aca="true" t="shared" si="2" ref="C17:N17">C18+C19+C20+C21+C22+C23+C24+C25</f>
        <v>714316.9500000001</v>
      </c>
      <c r="D17" s="24">
        <f t="shared" si="2"/>
        <v>653853.53</v>
      </c>
      <c r="E17" s="24">
        <f t="shared" si="2"/>
        <v>182028.72999999998</v>
      </c>
      <c r="F17" s="24">
        <f t="shared" si="2"/>
        <v>652058.49</v>
      </c>
      <c r="G17" s="24">
        <f t="shared" si="2"/>
        <v>900307.21</v>
      </c>
      <c r="H17" s="24">
        <f t="shared" si="2"/>
        <v>196375.77999999997</v>
      </c>
      <c r="I17" s="24">
        <f t="shared" si="2"/>
        <v>698688.9</v>
      </c>
      <c r="J17" s="24">
        <f t="shared" si="2"/>
        <v>652147.0199999999</v>
      </c>
      <c r="K17" s="24">
        <f t="shared" si="2"/>
        <v>827450.67</v>
      </c>
      <c r="L17" s="24">
        <f t="shared" si="2"/>
        <v>767684.4600000002</v>
      </c>
      <c r="M17" s="24">
        <f t="shared" si="2"/>
        <v>417429.35</v>
      </c>
      <c r="N17" s="24">
        <f t="shared" si="2"/>
        <v>232584.41999999998</v>
      </c>
      <c r="O17" s="24">
        <f>O18+O19+O20+O21+O22+O23+O24+O25</f>
        <v>7853199.339999999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703536.17</v>
      </c>
      <c r="C18" s="30">
        <f t="shared" si="3"/>
        <v>525320.84</v>
      </c>
      <c r="D18" s="30">
        <f t="shared" si="3"/>
        <v>503080.82</v>
      </c>
      <c r="E18" s="30">
        <f t="shared" si="3"/>
        <v>177772.48</v>
      </c>
      <c r="F18" s="30">
        <f t="shared" si="3"/>
        <v>414330.32</v>
      </c>
      <c r="G18" s="30">
        <f t="shared" si="3"/>
        <v>555363.24</v>
      </c>
      <c r="H18" s="30">
        <f t="shared" si="3"/>
        <v>116022.28</v>
      </c>
      <c r="I18" s="30">
        <f t="shared" si="3"/>
        <v>484358.09</v>
      </c>
      <c r="J18" s="30">
        <f t="shared" si="3"/>
        <v>471112.41</v>
      </c>
      <c r="K18" s="30">
        <f t="shared" si="3"/>
        <v>617615.81</v>
      </c>
      <c r="L18" s="30">
        <f t="shared" si="3"/>
        <v>534345.13</v>
      </c>
      <c r="M18" s="30">
        <f t="shared" si="3"/>
        <v>282119.94</v>
      </c>
      <c r="N18" s="30">
        <f t="shared" si="3"/>
        <v>164113.31</v>
      </c>
      <c r="O18" s="30">
        <f aca="true" t="shared" si="4" ref="O18:O25">SUM(B18:N18)</f>
        <v>5549090.84</v>
      </c>
    </row>
    <row r="19" spans="1:23" ht="18.75" customHeight="1">
      <c r="A19" s="26" t="s">
        <v>35</v>
      </c>
      <c r="B19" s="30">
        <f>IF(B15&lt;&gt;0,ROUND((B15-1)*B18,2),0)</f>
        <v>208925.34</v>
      </c>
      <c r="C19" s="30">
        <f aca="true" t="shared" si="5" ref="C19:N19">IF(C15&lt;&gt;0,ROUND((C15-1)*C18,2),0)</f>
        <v>172810.77</v>
      </c>
      <c r="D19" s="30">
        <f t="shared" si="5"/>
        <v>138848.32</v>
      </c>
      <c r="E19" s="30">
        <f t="shared" si="5"/>
        <v>263.02</v>
      </c>
      <c r="F19" s="30">
        <f t="shared" si="5"/>
        <v>238303.68</v>
      </c>
      <c r="G19" s="30">
        <f t="shared" si="5"/>
        <v>339575.55</v>
      </c>
      <c r="H19" s="30">
        <f t="shared" si="5"/>
        <v>84917.4</v>
      </c>
      <c r="I19" s="30">
        <f t="shared" si="5"/>
        <v>192336.71</v>
      </c>
      <c r="J19" s="30">
        <f t="shared" si="5"/>
        <v>167641.24</v>
      </c>
      <c r="K19" s="30">
        <f t="shared" si="5"/>
        <v>177216.03</v>
      </c>
      <c r="L19" s="30">
        <f t="shared" si="5"/>
        <v>200489.42</v>
      </c>
      <c r="M19" s="30">
        <f t="shared" si="5"/>
        <v>115569.75</v>
      </c>
      <c r="N19" s="30">
        <f t="shared" si="5"/>
        <v>62954.25</v>
      </c>
      <c r="O19" s="30">
        <f t="shared" si="4"/>
        <v>2099851.4799999995</v>
      </c>
      <c r="W19" s="62"/>
    </row>
    <row r="20" spans="1:15" ht="18.75" customHeight="1">
      <c r="A20" s="26" t="s">
        <v>36</v>
      </c>
      <c r="B20" s="30">
        <v>34917.47</v>
      </c>
      <c r="C20" s="30">
        <v>25172.42</v>
      </c>
      <c r="D20" s="30">
        <v>15780.42</v>
      </c>
      <c r="E20" s="30">
        <v>6239.4</v>
      </c>
      <c r="F20" s="30">
        <v>14062.79</v>
      </c>
      <c r="G20" s="30">
        <v>21767.28</v>
      </c>
      <c r="H20" s="30">
        <v>3962.9</v>
      </c>
      <c r="I20" s="30">
        <v>14342.87</v>
      </c>
      <c r="J20" s="30">
        <v>22165.73</v>
      </c>
      <c r="K20" s="30">
        <v>31982.35</v>
      </c>
      <c r="L20" s="30">
        <v>30259.43</v>
      </c>
      <c r="M20" s="30">
        <v>11596.01</v>
      </c>
      <c r="N20" s="30">
        <v>7292.16</v>
      </c>
      <c r="O20" s="30">
        <f t="shared" si="4"/>
        <v>239541.23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1323.86</v>
      </c>
      <c r="E21" s="30">
        <v>0</v>
      </c>
      <c r="F21" s="30">
        <v>1323.86</v>
      </c>
      <c r="G21" s="30">
        <v>1323.86</v>
      </c>
      <c r="H21" s="30">
        <v>0</v>
      </c>
      <c r="I21" s="30">
        <v>1323.86</v>
      </c>
      <c r="J21" s="30">
        <v>1323.86</v>
      </c>
      <c r="K21" s="30">
        <v>1323.86</v>
      </c>
      <c r="L21" s="30">
        <v>1323.86</v>
      </c>
      <c r="M21" s="30">
        <v>1323.86</v>
      </c>
      <c r="N21" s="30">
        <v>1323.86</v>
      </c>
      <c r="O21" s="30">
        <f t="shared" si="4"/>
        <v>17210.18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70</v>
      </c>
      <c r="B23" s="30">
        <v>0</v>
      </c>
      <c r="C23" s="30">
        <v>-225.39</v>
      </c>
      <c r="D23" s="30">
        <v>-2754.72</v>
      </c>
      <c r="E23" s="30">
        <v>-718.7</v>
      </c>
      <c r="F23" s="30">
        <v>-1323.79</v>
      </c>
      <c r="G23" s="30">
        <v>-1176.42</v>
      </c>
      <c r="H23" s="30">
        <v>-651.6</v>
      </c>
      <c r="I23" s="30">
        <v>0</v>
      </c>
      <c r="J23" s="30">
        <v>-2624.46</v>
      </c>
      <c r="K23" s="30">
        <v>0</v>
      </c>
      <c r="L23" s="30">
        <v>-379.7</v>
      </c>
      <c r="M23" s="30">
        <v>-273.4</v>
      </c>
      <c r="N23" s="30">
        <v>-65.65</v>
      </c>
      <c r="O23" s="30">
        <f t="shared" si="4"/>
        <v>-10193.83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71</v>
      </c>
      <c r="B24" s="30">
        <v>-43735.43</v>
      </c>
      <c r="C24" s="30">
        <v>-32035.2</v>
      </c>
      <c r="D24" s="30">
        <v>-29270.67</v>
      </c>
      <c r="E24" s="30">
        <v>-8360.31</v>
      </c>
      <c r="F24" s="30">
        <v>-29637.86</v>
      </c>
      <c r="G24" s="30">
        <v>-38833.26</v>
      </c>
      <c r="H24" s="30">
        <v>-7875.2</v>
      </c>
      <c r="I24" s="30">
        <v>-30208.17</v>
      </c>
      <c r="J24" s="30">
        <v>-29351.8</v>
      </c>
      <c r="K24" s="30">
        <v>-36465.64</v>
      </c>
      <c r="L24" s="30">
        <v>-33958.62</v>
      </c>
      <c r="M24" s="30">
        <v>-18240.89</v>
      </c>
      <c r="N24" s="30">
        <v>-10418.1</v>
      </c>
      <c r="O24" s="30">
        <f t="shared" si="4"/>
        <v>-348391.15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72</v>
      </c>
      <c r="B25" s="30">
        <v>51982.56</v>
      </c>
      <c r="C25" s="30">
        <v>20625.79</v>
      </c>
      <c r="D25" s="30">
        <v>26845.5</v>
      </c>
      <c r="E25" s="30">
        <v>6832.84</v>
      </c>
      <c r="F25" s="30">
        <v>14999.49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35604.94</v>
      </c>
      <c r="M25" s="30">
        <v>25334.08</v>
      </c>
      <c r="N25" s="30">
        <v>7384.59</v>
      </c>
      <c r="O25" s="30">
        <f t="shared" si="4"/>
        <v>306090.5900000001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-60539.6</v>
      </c>
      <c r="C27" s="30">
        <f>+C28+C30+C41+C42+C45-C46</f>
        <v>-58022.8</v>
      </c>
      <c r="D27" s="30">
        <f t="shared" si="6"/>
        <v>-48356</v>
      </c>
      <c r="E27" s="30">
        <f t="shared" si="6"/>
        <v>-8967.2</v>
      </c>
      <c r="F27" s="30">
        <f t="shared" si="6"/>
        <v>-31363.2</v>
      </c>
      <c r="G27" s="30">
        <f t="shared" si="6"/>
        <v>-52993.6</v>
      </c>
      <c r="H27" s="30">
        <f t="shared" si="6"/>
        <v>-11998.8</v>
      </c>
      <c r="I27" s="30">
        <f t="shared" si="6"/>
        <v>-59677.2</v>
      </c>
      <c r="J27" s="30">
        <f t="shared" si="6"/>
        <v>-46503.6</v>
      </c>
      <c r="K27" s="30">
        <f t="shared" si="6"/>
        <v>-39494.4</v>
      </c>
      <c r="L27" s="30">
        <f t="shared" si="6"/>
        <v>-34086.8</v>
      </c>
      <c r="M27" s="30">
        <f t="shared" si="6"/>
        <v>-20372</v>
      </c>
      <c r="N27" s="30">
        <f t="shared" si="6"/>
        <v>-16231.6</v>
      </c>
      <c r="O27" s="30">
        <f t="shared" si="6"/>
        <v>-488606.8</v>
      </c>
    </row>
    <row r="28" spans="1:15" ht="18.75" customHeight="1">
      <c r="A28" s="26" t="s">
        <v>40</v>
      </c>
      <c r="B28" s="31">
        <f>+B29</f>
        <v>-60539.6</v>
      </c>
      <c r="C28" s="31">
        <f>+C29</f>
        <v>-58022.8</v>
      </c>
      <c r="D28" s="31">
        <f aca="true" t="shared" si="7" ref="D28:O28">+D29</f>
        <v>-48356</v>
      </c>
      <c r="E28" s="31">
        <f t="shared" si="7"/>
        <v>-8967.2</v>
      </c>
      <c r="F28" s="31">
        <f t="shared" si="7"/>
        <v>-31363.2</v>
      </c>
      <c r="G28" s="31">
        <f t="shared" si="7"/>
        <v>-52993.6</v>
      </c>
      <c r="H28" s="31">
        <f t="shared" si="7"/>
        <v>-11998.8</v>
      </c>
      <c r="I28" s="31">
        <f t="shared" si="7"/>
        <v>-59677.2</v>
      </c>
      <c r="J28" s="31">
        <f t="shared" si="7"/>
        <v>-46503.6</v>
      </c>
      <c r="K28" s="31">
        <f t="shared" si="7"/>
        <v>-39494.4</v>
      </c>
      <c r="L28" s="31">
        <f t="shared" si="7"/>
        <v>-34086.8</v>
      </c>
      <c r="M28" s="31">
        <f t="shared" si="7"/>
        <v>-20372</v>
      </c>
      <c r="N28" s="31">
        <f t="shared" si="7"/>
        <v>-16231.6</v>
      </c>
      <c r="O28" s="31">
        <f t="shared" si="7"/>
        <v>-488606.8</v>
      </c>
    </row>
    <row r="29" spans="1:26" ht="18.75" customHeight="1">
      <c r="A29" s="27" t="s">
        <v>41</v>
      </c>
      <c r="B29" s="16">
        <f>ROUND((-B9)*$G$3,2)</f>
        <v>-60539.6</v>
      </c>
      <c r="C29" s="16">
        <f aca="true" t="shared" si="8" ref="C29:N29">ROUND((-C9)*$G$3,2)</f>
        <v>-58022.8</v>
      </c>
      <c r="D29" s="16">
        <f t="shared" si="8"/>
        <v>-48356</v>
      </c>
      <c r="E29" s="16">
        <f t="shared" si="8"/>
        <v>-8967.2</v>
      </c>
      <c r="F29" s="16">
        <f t="shared" si="8"/>
        <v>-31363.2</v>
      </c>
      <c r="G29" s="16">
        <f t="shared" si="8"/>
        <v>-52993.6</v>
      </c>
      <c r="H29" s="16">
        <f t="shared" si="8"/>
        <v>-11998.8</v>
      </c>
      <c r="I29" s="16">
        <f t="shared" si="8"/>
        <v>-59677.2</v>
      </c>
      <c r="J29" s="16">
        <f t="shared" si="8"/>
        <v>-46503.6</v>
      </c>
      <c r="K29" s="16">
        <f t="shared" si="8"/>
        <v>-39494.4</v>
      </c>
      <c r="L29" s="16">
        <f t="shared" si="8"/>
        <v>-34086.8</v>
      </c>
      <c r="M29" s="16">
        <f t="shared" si="8"/>
        <v>-20372</v>
      </c>
      <c r="N29" s="16">
        <f t="shared" si="8"/>
        <v>-16231.6</v>
      </c>
      <c r="O29" s="32">
        <f aca="true" t="shared" si="9" ref="O29:O46">SUM(B29:N29)</f>
        <v>-488606.8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897734.2299999999</v>
      </c>
      <c r="C44" s="36">
        <f t="shared" si="11"/>
        <v>656294.15</v>
      </c>
      <c r="D44" s="36">
        <f t="shared" si="11"/>
        <v>605497.53</v>
      </c>
      <c r="E44" s="36">
        <f t="shared" si="11"/>
        <v>173061.52999999997</v>
      </c>
      <c r="F44" s="36">
        <f t="shared" si="11"/>
        <v>620695.29</v>
      </c>
      <c r="G44" s="36">
        <f t="shared" si="11"/>
        <v>847313.61</v>
      </c>
      <c r="H44" s="36">
        <f t="shared" si="11"/>
        <v>184376.97999999998</v>
      </c>
      <c r="I44" s="36">
        <f t="shared" si="11"/>
        <v>639011.7000000001</v>
      </c>
      <c r="J44" s="36">
        <f t="shared" si="11"/>
        <v>605643.4199999999</v>
      </c>
      <c r="K44" s="36">
        <f t="shared" si="11"/>
        <v>787956.27</v>
      </c>
      <c r="L44" s="36">
        <f t="shared" si="11"/>
        <v>733597.6600000001</v>
      </c>
      <c r="M44" s="36">
        <f t="shared" si="11"/>
        <v>397057.35</v>
      </c>
      <c r="N44" s="36">
        <f t="shared" si="11"/>
        <v>216352.81999999998</v>
      </c>
      <c r="O44" s="36">
        <f>SUM(B44:N44)</f>
        <v>7364592.539999999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58</v>
      </c>
      <c r="B50" s="51">
        <f aca="true" t="shared" si="12" ref="B50:O50">SUM(B51:B61)</f>
        <v>897734.24</v>
      </c>
      <c r="C50" s="51">
        <f t="shared" si="12"/>
        <v>656294.15</v>
      </c>
      <c r="D50" s="51">
        <f t="shared" si="12"/>
        <v>605497.52</v>
      </c>
      <c r="E50" s="51">
        <f t="shared" si="12"/>
        <v>173061.53</v>
      </c>
      <c r="F50" s="51">
        <f t="shared" si="12"/>
        <v>620695.29</v>
      </c>
      <c r="G50" s="51">
        <f t="shared" si="12"/>
        <v>847313.61</v>
      </c>
      <c r="H50" s="51">
        <f t="shared" si="12"/>
        <v>184376.97</v>
      </c>
      <c r="I50" s="51">
        <f t="shared" si="12"/>
        <v>639011.7</v>
      </c>
      <c r="J50" s="51">
        <f t="shared" si="12"/>
        <v>605643.43</v>
      </c>
      <c r="K50" s="51">
        <f t="shared" si="12"/>
        <v>787956.27</v>
      </c>
      <c r="L50" s="51">
        <f t="shared" si="12"/>
        <v>733597.66</v>
      </c>
      <c r="M50" s="51">
        <f t="shared" si="12"/>
        <v>397057.34</v>
      </c>
      <c r="N50" s="51">
        <f t="shared" si="12"/>
        <v>216352.82</v>
      </c>
      <c r="O50" s="36">
        <f t="shared" si="12"/>
        <v>7364592.529999999</v>
      </c>
      <c r="Q50"/>
    </row>
    <row r="51" spans="1:18" ht="18.75" customHeight="1">
      <c r="A51" s="26" t="s">
        <v>75</v>
      </c>
      <c r="B51" s="51">
        <v>737041.42</v>
      </c>
      <c r="C51" s="51">
        <v>478307.01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1215348.4300000002</v>
      </c>
      <c r="P51"/>
      <c r="Q51"/>
      <c r="R51" s="43"/>
    </row>
    <row r="52" spans="1:16" ht="18.75" customHeight="1">
      <c r="A52" s="26" t="s">
        <v>59</v>
      </c>
      <c r="B52" s="51">
        <v>160692.82</v>
      </c>
      <c r="C52" s="51">
        <v>177987.14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338679.96</v>
      </c>
      <c r="P52"/>
    </row>
    <row r="53" spans="1:17" ht="18.75" customHeight="1">
      <c r="A53" s="26" t="s">
        <v>60</v>
      </c>
      <c r="B53" s="52">
        <v>0</v>
      </c>
      <c r="C53" s="52">
        <v>0</v>
      </c>
      <c r="D53" s="31">
        <v>605497.52</v>
      </c>
      <c r="E53" s="52">
        <v>0</v>
      </c>
      <c r="F53" s="52">
        <v>0</v>
      </c>
      <c r="G53" s="52">
        <v>0</v>
      </c>
      <c r="H53" s="51">
        <v>184376.97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789874.49</v>
      </c>
      <c r="Q53"/>
    </row>
    <row r="54" spans="1:18" ht="18.75" customHeight="1">
      <c r="A54" s="26" t="s">
        <v>61</v>
      </c>
      <c r="B54" s="52">
        <v>0</v>
      </c>
      <c r="C54" s="52">
        <v>0</v>
      </c>
      <c r="D54" s="52">
        <v>0</v>
      </c>
      <c r="E54" s="31">
        <v>173061.53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173061.53</v>
      </c>
      <c r="R54"/>
    </row>
    <row r="55" spans="1:19" ht="18.75" customHeight="1">
      <c r="A55" s="26" t="s">
        <v>62</v>
      </c>
      <c r="B55" s="52">
        <v>0</v>
      </c>
      <c r="C55" s="52">
        <v>0</v>
      </c>
      <c r="D55" s="52">
        <v>0</v>
      </c>
      <c r="E55" s="52">
        <v>0</v>
      </c>
      <c r="F55" s="31">
        <v>620695.29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620695.29</v>
      </c>
      <c r="S55"/>
    </row>
    <row r="56" spans="1:20" ht="18.75" customHeight="1">
      <c r="A56" s="26" t="s">
        <v>63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847313.61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847313.61</v>
      </c>
      <c r="T56"/>
    </row>
    <row r="57" spans="1:21" ht="18.75" customHeight="1">
      <c r="A57" s="26" t="s">
        <v>64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639011.7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639011.7</v>
      </c>
      <c r="U57"/>
    </row>
    <row r="58" spans="1:22" ht="18.75" customHeight="1">
      <c r="A58" s="26" t="s">
        <v>65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605643.43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605643.43</v>
      </c>
      <c r="V58"/>
    </row>
    <row r="59" spans="1:23" ht="18.75" customHeight="1">
      <c r="A59" s="26" t="s">
        <v>66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787956.27</v>
      </c>
      <c r="L59" s="31">
        <v>733597.66</v>
      </c>
      <c r="M59" s="52">
        <v>0</v>
      </c>
      <c r="N59" s="52">
        <v>0</v>
      </c>
      <c r="O59" s="36">
        <f t="shared" si="13"/>
        <v>1521553.9300000002</v>
      </c>
      <c r="P59"/>
      <c r="W59"/>
    </row>
    <row r="60" spans="1:25" ht="18.75" customHeight="1">
      <c r="A60" s="26" t="s">
        <v>67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397057.34</v>
      </c>
      <c r="N60" s="52">
        <v>0</v>
      </c>
      <c r="O60" s="36">
        <f t="shared" si="13"/>
        <v>397057.34</v>
      </c>
      <c r="R60"/>
      <c r="Y60"/>
    </row>
    <row r="61" spans="1:26" ht="18.75" customHeight="1">
      <c r="A61" s="38" t="s">
        <v>68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216352.82</v>
      </c>
      <c r="O61" s="55">
        <f t="shared" si="13"/>
        <v>216352.82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2020-12-09T17:31:55Z</dcterms:modified>
  <cp:category/>
  <cp:version/>
  <cp:contentType/>
  <cp:contentStatus/>
</cp:coreProperties>
</file>