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externalReferences>
    <externalReference r:id="rId4"/>
  </externalReference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<sst xmlns="http://schemas.openxmlformats.org/spreadsheetml/2006/main" count="76" uniqueCount="75">
  <si>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</si>
  <si>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</si>
  <si>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</si>
  <si>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</si>
  <si>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</si>
  <si>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</si>
  <si>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</si>
  <si>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</si>
  <si>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</si>
  <si>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</si>
  <si>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</si>
  <si>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</si>
  <si>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</si>
  <si>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</si>
  <si>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</si>
  <si>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</si>
  <si>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</si>
  <si>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</si>
  <si>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</si>
  <si>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</si>
  <si>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</si>
  <si>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</si>
  <si>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</si>
  <si>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</si>
  <si>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</si>
  <si>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</si>
  <si>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</si>
  <si>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</si>
  <si>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</si>
  <si>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</si>
  <si>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</si>
  <si>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</si>
  <si>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</si>
  <si>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</si>
  <si>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</si>
  <si>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</si>
  <si>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</si>
  <si>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</si>
  <si>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</si>
  <si>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</si>
  <si>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</si>
  <si>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</si>
  <si>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</si>
  <si>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</si>
  <si>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</si>
  <si>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</si>
  <si>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</si>
  <si>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</si>
  <si>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</si>
  <si>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</si>
  <si>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</si>
  <si>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</si>
  <si>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</si>
  <si>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</si>
  <si>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</si>
  <si>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</si>
  <si>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</si>
  <si>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</si>
  <si>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</si>
  <si>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</si>
  <si>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</si>
  <si>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</si>
  <si>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</si>
  <si>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</si>
  <si>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</si>
  <si>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</si>
  <si>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</si>
  <si>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</si>
  <si>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</si>
  <si>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</si>
  <si>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</si>
  <si>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04/12/20 - VENCIMENTO 11/12/20</t>
  </si>
  <si>
    <t>5.3. Revisão de Remuneração pelo Transporte Coletivo ¹</t>
  </si>
  <si>
    <t>¹ Reajuste dos preços de 01/05/20 a 03/12/20.</t>
  </si>
  <si>
    <t>Ajuste da frota com idade superior ao limite, de 19/03/20 a 03/12/20.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</si>
</sst>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164" fontId="0" fillId="33" borderId="0" xfId="53" applyFont="1" applyFill="1" applyAlignment="1">
      <alignment vertical="center"/>
    </xf>
    <xf numFmtId="44" fontId="0" fillId="0" borderId="11" xfId="46" applyFont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pura&#231;&#227;o\REMUNERA&#199;&#195;O%2001%20A%20311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1ºRev Fator de Transição MAR 20"/>
      <sheetName val="Plan2"/>
      <sheetName val="TCO 0112"/>
      <sheetName val="TCO 0112 TESTE"/>
      <sheetName val="TCO 0212"/>
      <sheetName val="TCO 0312"/>
      <sheetName val="TCO 0412 teste"/>
      <sheetName val="TCO 0412"/>
      <sheetName val="TCO 0512"/>
      <sheetName val="TCO 0612"/>
      <sheetName val="TCO 0712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6.375" style="1" bestFit="1" customWidth="1"/>
    <col min="13" max="13" width="18.75390625" style="60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250336</v>
      </c>
      <c r="C7" s="46">
        <f t="shared" si="0"/>
        <v>214994</v>
      </c>
      <c r="D7" s="46">
        <f t="shared" si="0"/>
        <v>280588</v>
      </c>
      <c r="E7" s="46">
        <f t="shared" si="0"/>
        <v>147644</v>
      </c>
      <c r="F7" s="46">
        <f t="shared" si="0"/>
        <v>177615</v>
      </c>
      <c r="G7" s="46">
        <f t="shared" si="0"/>
        <v>197970</v>
      </c>
      <c r="H7" s="46">
        <f t="shared" si="0"/>
        <v>227303</v>
      </c>
      <c r="I7" s="46">
        <f t="shared" si="0"/>
        <v>287921</v>
      </c>
      <c r="J7" s="46">
        <f t="shared" si="0"/>
        <v>87050</v>
      </c>
      <c r="K7" s="46">
        <f t="shared" si="0"/>
        <v>1871421</v>
      </c>
      <c r="L7" s="45"/>
      <c r="M7" s="61"/>
      <c r="N7"/>
    </row>
    <row r="8" spans="1:14" ht="16.5" customHeight="1">
      <c r="A8" s="43" t="s">
        <v>35</v>
      </c>
      <c r="B8" s="44">
        <f aca="true" t="shared" si="1" ref="B8:J8">+B9+B10</f>
        <v>17216</v>
      </c>
      <c r="C8" s="44">
        <f t="shared" si="1"/>
        <v>16755</v>
      </c>
      <c r="D8" s="44">
        <f t="shared" si="1"/>
        <v>18709</v>
      </c>
      <c r="E8" s="44">
        <f t="shared" si="1"/>
        <v>10448</v>
      </c>
      <c r="F8" s="44">
        <f t="shared" si="1"/>
        <v>12557</v>
      </c>
      <c r="G8" s="44">
        <f t="shared" si="1"/>
        <v>8261</v>
      </c>
      <c r="H8" s="44">
        <f t="shared" si="1"/>
        <v>7489</v>
      </c>
      <c r="I8" s="44">
        <f t="shared" si="1"/>
        <v>17800</v>
      </c>
      <c r="J8" s="44">
        <f t="shared" si="1"/>
        <v>2982</v>
      </c>
      <c r="K8" s="37">
        <f>SUM(B8:J8)</f>
        <v>112217</v>
      </c>
      <c r="L8"/>
      <c r="M8" s="61"/>
      <c r="N8"/>
    </row>
    <row r="9" spans="1:14" ht="16.5" customHeight="1">
      <c r="A9" s="21" t="s">
        <v>34</v>
      </c>
      <c r="B9" s="44">
        <v>17196</v>
      </c>
      <c r="C9" s="44">
        <v>16750</v>
      </c>
      <c r="D9" s="44">
        <v>18706</v>
      </c>
      <c r="E9" s="44">
        <v>10398</v>
      </c>
      <c r="F9" s="44">
        <v>12541</v>
      </c>
      <c r="G9" s="44">
        <v>8259</v>
      </c>
      <c r="H9" s="44">
        <v>7489</v>
      </c>
      <c r="I9" s="44">
        <v>17770</v>
      </c>
      <c r="J9" s="44">
        <v>2982</v>
      </c>
      <c r="K9" s="37">
        <f>SUM(B9:J9)</f>
        <v>112091</v>
      </c>
      <c r="L9"/>
      <c r="M9" s="61"/>
      <c r="N9"/>
    </row>
    <row r="10" spans="1:14" ht="16.5" customHeight="1">
      <c r="A10" s="21" t="s">
        <v>33</v>
      </c>
      <c r="B10" s="44">
        <v>20</v>
      </c>
      <c r="C10" s="44">
        <v>5</v>
      </c>
      <c r="D10" s="44">
        <v>3</v>
      </c>
      <c r="E10" s="44">
        <v>50</v>
      </c>
      <c r="F10" s="44">
        <v>16</v>
      </c>
      <c r="G10" s="44">
        <v>2</v>
      </c>
      <c r="H10" s="44">
        <v>0</v>
      </c>
      <c r="I10" s="44">
        <v>30</v>
      </c>
      <c r="J10" s="44">
        <v>0</v>
      </c>
      <c r="K10" s="37">
        <f>SUM(B10:J10)</f>
        <v>126</v>
      </c>
      <c r="L10"/>
      <c r="M10" s="61"/>
      <c r="N10"/>
    </row>
    <row r="11" spans="1:14" ht="16.5" customHeight="1">
      <c r="A11" s="43" t="s">
        <v>32</v>
      </c>
      <c r="B11" s="42">
        <v>233120</v>
      </c>
      <c r="C11" s="42">
        <v>198239</v>
      </c>
      <c r="D11" s="42">
        <v>261879</v>
      </c>
      <c r="E11" s="42">
        <v>137196</v>
      </c>
      <c r="F11" s="42">
        <v>165058</v>
      </c>
      <c r="G11" s="42">
        <v>189709</v>
      </c>
      <c r="H11" s="42">
        <v>219814</v>
      </c>
      <c r="I11" s="42">
        <v>270121</v>
      </c>
      <c r="J11" s="42">
        <v>84068</v>
      </c>
      <c r="K11" s="37">
        <f>SUM(B11:J11)</f>
        <v>1759204</v>
      </c>
      <c r="L11"/>
      <c r="M11" s="6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 s="61"/>
      <c r="N12"/>
    </row>
    <row r="13" spans="1:14" ht="16.5" customHeight="1">
      <c r="A13" s="16" t="s">
        <v>31</v>
      </c>
      <c r="B13" s="41">
        <v>3.3566</v>
      </c>
      <c r="C13" s="41">
        <v>3.6846</v>
      </c>
      <c r="D13" s="41">
        <v>4.0815</v>
      </c>
      <c r="E13" s="41">
        <v>3.5534</v>
      </c>
      <c r="F13" s="41">
        <v>3.7578</v>
      </c>
      <c r="G13" s="41">
        <v>3.7995</v>
      </c>
      <c r="H13" s="41">
        <v>3.0287</v>
      </c>
      <c r="I13" s="41">
        <v>3.0573</v>
      </c>
      <c r="J13" s="41">
        <v>3.4639</v>
      </c>
      <c r="K13" s="30"/>
      <c r="L13"/>
      <c r="M13" s="61"/>
      <c r="N13"/>
    </row>
    <row r="14" spans="1:11" ht="12" customHeight="1">
      <c r="A14" s="40"/>
      <c r="B14" s="17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6" t="s">
        <v>30</v>
      </c>
      <c r="B15" s="38">
        <v>1.316143390266157</v>
      </c>
      <c r="C15" s="38">
        <v>1.414315095955864</v>
      </c>
      <c r="D15" s="38">
        <v>1.160944903953261</v>
      </c>
      <c r="E15" s="38">
        <v>1.520103278301697</v>
      </c>
      <c r="F15" s="38">
        <v>1.276857057996745</v>
      </c>
      <c r="G15" s="38">
        <v>1.215082318483459</v>
      </c>
      <c r="H15" s="38">
        <v>1.197759369157813</v>
      </c>
      <c r="I15" s="38">
        <v>1.274291166087088</v>
      </c>
      <c r="J15" s="38">
        <v>1.405056136445503</v>
      </c>
      <c r="K15" s="30"/>
    </row>
    <row r="16" spans="1:11" ht="12" customHeight="1">
      <c r="A16" s="16"/>
      <c r="B16" s="30"/>
      <c r="C16" s="30"/>
      <c r="D16" s="30"/>
      <c r="E16" s="37"/>
      <c r="F16" s="30"/>
      <c r="G16" s="30"/>
      <c r="H16" s="30"/>
      <c r="I16" s="30"/>
      <c r="J16" s="30"/>
      <c r="K16" s="15"/>
    </row>
    <row r="17" spans="1:14" ht="16.5" customHeight="1">
      <c r="A17" s="36" t="s">
        <v>70</v>
      </c>
      <c r="B17" s="35">
        <f>B18+B19+B20+B21+B22+B23+B24</f>
        <v>1135968.4</v>
      </c>
      <c r="C17" s="35">
        <f aca="true" t="shared" si="2" ref="C17:J17">C18+C19+C20+C21+C22+C23+C24</f>
        <v>1145210.86</v>
      </c>
      <c r="D17" s="35">
        <f t="shared" si="2"/>
        <v>1350564.73</v>
      </c>
      <c r="E17" s="35">
        <f t="shared" si="2"/>
        <v>818085.98</v>
      </c>
      <c r="F17" s="35">
        <f t="shared" si="2"/>
        <v>874373.7200000001</v>
      </c>
      <c r="G17" s="35">
        <f t="shared" si="2"/>
        <v>923341.2999999999</v>
      </c>
      <c r="H17" s="35">
        <f t="shared" si="2"/>
        <v>841025.5899999999</v>
      </c>
      <c r="I17" s="35">
        <f t="shared" si="2"/>
        <v>1162958.21</v>
      </c>
      <c r="J17" s="35">
        <f t="shared" si="2"/>
        <v>435193.77999999997</v>
      </c>
      <c r="K17" s="35">
        <f aca="true" t="shared" si="3" ref="K17:K24">SUM(B17:J17)</f>
        <v>8686722.569999998</v>
      </c>
      <c r="L17"/>
      <c r="M17" s="61"/>
      <c r="N17"/>
    </row>
    <row r="18" spans="1:14" ht="16.5" customHeight="1">
      <c r="A18" s="34" t="s">
        <v>29</v>
      </c>
      <c r="B18" s="29">
        <f aca="true" t="shared" si="4" ref="B18:J18">ROUND(B13*B7,2)</f>
        <v>840277.82</v>
      </c>
      <c r="C18" s="29">
        <f t="shared" si="4"/>
        <v>792166.89</v>
      </c>
      <c r="D18" s="29">
        <f t="shared" si="4"/>
        <v>1145219.92</v>
      </c>
      <c r="E18" s="29">
        <f t="shared" si="4"/>
        <v>524638.19</v>
      </c>
      <c r="F18" s="29">
        <f t="shared" si="4"/>
        <v>667441.65</v>
      </c>
      <c r="G18" s="29">
        <f t="shared" si="4"/>
        <v>752187.02</v>
      </c>
      <c r="H18" s="29">
        <f t="shared" si="4"/>
        <v>688432.6</v>
      </c>
      <c r="I18" s="29">
        <f t="shared" si="4"/>
        <v>880260.87</v>
      </c>
      <c r="J18" s="29">
        <f t="shared" si="4"/>
        <v>301532.5</v>
      </c>
      <c r="K18" s="29">
        <f t="shared" si="3"/>
        <v>6592157.46</v>
      </c>
      <c r="L18"/>
      <c r="M18" s="61"/>
      <c r="N18"/>
    </row>
    <row r="19" spans="1:14" ht="16.5" customHeight="1">
      <c r="A19" s="18" t="s">
        <v>28</v>
      </c>
      <c r="B19" s="29">
        <f aca="true" t="shared" si="5" ref="B19:J19">IF(B15&lt;&gt;0,ROUND((B15-1)*B18,2),0)</f>
        <v>265648.28</v>
      </c>
      <c r="C19" s="29">
        <f t="shared" si="5"/>
        <v>328206.7</v>
      </c>
      <c r="D19" s="29">
        <f t="shared" si="5"/>
        <v>184317.31</v>
      </c>
      <c r="E19" s="29">
        <f t="shared" si="5"/>
        <v>272866.04</v>
      </c>
      <c r="F19" s="29">
        <f t="shared" si="5"/>
        <v>184785.93</v>
      </c>
      <c r="G19" s="29">
        <f t="shared" si="5"/>
        <v>161782.13</v>
      </c>
      <c r="H19" s="29">
        <f t="shared" si="5"/>
        <v>136144</v>
      </c>
      <c r="I19" s="29">
        <f t="shared" si="5"/>
        <v>241447.78</v>
      </c>
      <c r="J19" s="29">
        <f t="shared" si="5"/>
        <v>122137.59</v>
      </c>
      <c r="K19" s="29">
        <f t="shared" si="3"/>
        <v>1897335.7600000002</v>
      </c>
      <c r="L19"/>
      <c r="M19" s="61"/>
      <c r="N19"/>
    </row>
    <row r="20" spans="1:14" ht="16.5" customHeight="1">
      <c r="A20" s="18" t="s">
        <v>27</v>
      </c>
      <c r="B20" s="29">
        <v>28807.17</v>
      </c>
      <c r="C20" s="29">
        <v>22154.81</v>
      </c>
      <c r="D20" s="29">
        <v>19686.27</v>
      </c>
      <c r="E20" s="29">
        <v>19240.52</v>
      </c>
      <c r="F20" s="29">
        <v>20804.91</v>
      </c>
      <c r="G20" s="29">
        <v>14028.59</v>
      </c>
      <c r="H20" s="29">
        <v>19980.82</v>
      </c>
      <c r="I20" s="29">
        <v>39908.33</v>
      </c>
      <c r="J20" s="29">
        <v>10182.46</v>
      </c>
      <c r="K20" s="29">
        <f t="shared" si="3"/>
        <v>194793.87999999998</v>
      </c>
      <c r="L20"/>
      <c r="M20" s="61"/>
      <c r="N20"/>
    </row>
    <row r="21" spans="1:14" ht="16.5" customHeight="1">
      <c r="A21" s="18" t="s">
        <v>26</v>
      </c>
      <c r="B21" s="29">
        <v>1341.23</v>
      </c>
      <c r="C21" s="33">
        <v>2682.46</v>
      </c>
      <c r="D21" s="33">
        <v>1341.23</v>
      </c>
      <c r="E21" s="29">
        <v>1341.23</v>
      </c>
      <c r="F21" s="29">
        <v>1341.23</v>
      </c>
      <c r="G21" s="33">
        <v>1341.23</v>
      </c>
      <c r="H21" s="33">
        <v>2682.46</v>
      </c>
      <c r="I21" s="33">
        <v>1341.23</v>
      </c>
      <c r="J21" s="33">
        <v>1341.23</v>
      </c>
      <c r="K21" s="29">
        <f t="shared" si="3"/>
        <v>14753.529999999999</v>
      </c>
      <c r="L21"/>
      <c r="M21" s="61"/>
      <c r="N21"/>
    </row>
    <row r="22" spans="1:14" ht="16.5" customHeight="1">
      <c r="A22" s="18" t="s">
        <v>25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-5230.61</v>
      </c>
      <c r="H22" s="29">
        <v>-5906.16</v>
      </c>
      <c r="I22" s="29">
        <v>0</v>
      </c>
      <c r="J22" s="29">
        <v>0</v>
      </c>
      <c r="K22" s="29">
        <f t="shared" si="3"/>
        <v>-11136.77</v>
      </c>
      <c r="L22"/>
      <c r="M22" s="61"/>
      <c r="N22"/>
    </row>
    <row r="23" spans="1:14" ht="16.5" customHeight="1">
      <c r="A23" s="18" t="s">
        <v>68</v>
      </c>
      <c r="B23" s="29">
        <v>-106.1</v>
      </c>
      <c r="C23" s="29">
        <v>0</v>
      </c>
      <c r="D23" s="29">
        <v>0</v>
      </c>
      <c r="E23" s="29">
        <v>0</v>
      </c>
      <c r="F23" s="29">
        <v>0</v>
      </c>
      <c r="G23" s="29">
        <v>-767.06</v>
      </c>
      <c r="H23" s="29">
        <v>-308.13</v>
      </c>
      <c r="I23" s="29">
        <v>0</v>
      </c>
      <c r="J23" s="29">
        <v>0</v>
      </c>
      <c r="K23" s="29">
        <f t="shared" si="3"/>
        <v>-1181.29</v>
      </c>
      <c r="L23"/>
      <c r="M23" s="61"/>
      <c r="N23"/>
    </row>
    <row r="24" spans="1:14" ht="16.5" customHeight="1">
      <c r="A24" s="18" t="s">
        <v>69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3"/>
        <v>0</v>
      </c>
      <c r="L24"/>
      <c r="M24" s="61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8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6" t="s">
        <v>24</v>
      </c>
      <c r="B27" s="29">
        <f aca="true" t="shared" si="6" ref="B27:J27">+B28+B33+B45</f>
        <v>4764416.399999999</v>
      </c>
      <c r="C27" s="29">
        <f t="shared" si="6"/>
        <v>3457798.6500000004</v>
      </c>
      <c r="D27" s="29">
        <f t="shared" si="6"/>
        <v>4251579.57</v>
      </c>
      <c r="E27" s="29">
        <f t="shared" si="6"/>
        <v>2850930.0800000005</v>
      </c>
      <c r="F27" s="29">
        <f t="shared" si="6"/>
        <v>2393802.5799999996</v>
      </c>
      <c r="G27" s="29">
        <f t="shared" si="6"/>
        <v>1033892.1000000001</v>
      </c>
      <c r="H27" s="29">
        <f t="shared" si="6"/>
        <v>140123.55000000005</v>
      </c>
      <c r="I27" s="29">
        <f t="shared" si="6"/>
        <v>4224217.399999999</v>
      </c>
      <c r="J27" s="29">
        <f t="shared" si="6"/>
        <v>1062340.87</v>
      </c>
      <c r="K27" s="29">
        <f aca="true" t="shared" si="7" ref="K27:K35">SUM(B27:J27)</f>
        <v>24179101.200000003</v>
      </c>
      <c r="L27"/>
      <c r="M27" s="61"/>
      <c r="N27"/>
    </row>
    <row r="28" spans="1:14" ht="16.5" customHeight="1">
      <c r="A28" s="18" t="s">
        <v>23</v>
      </c>
      <c r="B28" s="29">
        <f aca="true" t="shared" si="8" ref="B28:J28">B29+B30+B31+B32</f>
        <v>-132590.41</v>
      </c>
      <c r="C28" s="29">
        <f t="shared" si="8"/>
        <v>-78696.05</v>
      </c>
      <c r="D28" s="29">
        <f t="shared" si="8"/>
        <v>-99939.61</v>
      </c>
      <c r="E28" s="29">
        <f t="shared" si="8"/>
        <v>-110903.76999999999</v>
      </c>
      <c r="F28" s="29">
        <f t="shared" si="8"/>
        <v>-55180.4</v>
      </c>
      <c r="G28" s="29">
        <f t="shared" si="8"/>
        <v>-115066.73999999999</v>
      </c>
      <c r="H28" s="29">
        <f t="shared" si="8"/>
        <v>-47412.229999999996</v>
      </c>
      <c r="I28" s="29">
        <f t="shared" si="8"/>
        <v>-100754.69</v>
      </c>
      <c r="J28" s="29">
        <f t="shared" si="8"/>
        <v>-20082.699999999997</v>
      </c>
      <c r="K28" s="29">
        <f t="shared" si="7"/>
        <v>-760626.5999999999</v>
      </c>
      <c r="L28"/>
      <c r="M28" s="61"/>
      <c r="N28"/>
    </row>
    <row r="29" spans="1:14" s="22" customFormat="1" ht="16.5" customHeight="1">
      <c r="A29" s="28" t="s">
        <v>58</v>
      </c>
      <c r="B29" s="29">
        <f>-ROUND((B9)*$E$3,2)</f>
        <v>-75662.4</v>
      </c>
      <c r="C29" s="29">
        <f aca="true" t="shared" si="9" ref="C29:J29">-ROUND((C9)*$E$3,2)</f>
        <v>-73700</v>
      </c>
      <c r="D29" s="29">
        <f t="shared" si="9"/>
        <v>-82306.4</v>
      </c>
      <c r="E29" s="29">
        <f t="shared" si="9"/>
        <v>-45751.2</v>
      </c>
      <c r="F29" s="29">
        <f t="shared" si="9"/>
        <v>-55180.4</v>
      </c>
      <c r="G29" s="29">
        <f t="shared" si="9"/>
        <v>-36339.6</v>
      </c>
      <c r="H29" s="29">
        <f t="shared" si="9"/>
        <v>-32951.6</v>
      </c>
      <c r="I29" s="29">
        <f t="shared" si="9"/>
        <v>-78188</v>
      </c>
      <c r="J29" s="29">
        <f t="shared" si="9"/>
        <v>-13120.8</v>
      </c>
      <c r="K29" s="29">
        <f t="shared" si="7"/>
        <v>-493200.39999999997</v>
      </c>
      <c r="L29" s="27"/>
      <c r="M29" s="61"/>
      <c r="N29"/>
    </row>
    <row r="30" spans="1:14" ht="16.5" customHeight="1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7"/>
        <v>0</v>
      </c>
      <c r="L30"/>
      <c r="M30" s="61"/>
      <c r="N30"/>
    </row>
    <row r="31" spans="1:14" ht="16.5" customHeight="1">
      <c r="A31" s="24" t="s">
        <v>21</v>
      </c>
      <c r="B31" s="29">
        <v>-308</v>
      </c>
      <c r="C31" s="29">
        <v>-61.6</v>
      </c>
      <c r="D31" s="29">
        <v>-184.8</v>
      </c>
      <c r="E31" s="29">
        <v>-30.8</v>
      </c>
      <c r="F31" s="25">
        <v>0</v>
      </c>
      <c r="G31" s="29">
        <v>-61.6</v>
      </c>
      <c r="H31" s="29">
        <v>-8.27</v>
      </c>
      <c r="I31" s="29">
        <v>-12.92</v>
      </c>
      <c r="J31" s="29">
        <v>-3.98</v>
      </c>
      <c r="K31" s="29">
        <f t="shared" si="7"/>
        <v>-671.97</v>
      </c>
      <c r="L31"/>
      <c r="M31" s="61"/>
      <c r="N31"/>
    </row>
    <row r="32" spans="1:14" ht="16.5" customHeight="1">
      <c r="A32" s="24" t="s">
        <v>20</v>
      </c>
      <c r="B32" s="29">
        <v>-56620.01</v>
      </c>
      <c r="C32" s="29">
        <v>-4934.45</v>
      </c>
      <c r="D32" s="29">
        <v>-17448.41</v>
      </c>
      <c r="E32" s="29">
        <v>-65121.77</v>
      </c>
      <c r="F32" s="25">
        <v>0</v>
      </c>
      <c r="G32" s="29">
        <v>-78665.54</v>
      </c>
      <c r="H32" s="29">
        <v>-14452.36</v>
      </c>
      <c r="I32" s="29">
        <v>-22553.77</v>
      </c>
      <c r="J32" s="29">
        <v>-6957.92</v>
      </c>
      <c r="K32" s="29">
        <f t="shared" si="7"/>
        <v>-266754.23</v>
      </c>
      <c r="L32"/>
      <c r="M32" s="61"/>
      <c r="N32"/>
    </row>
    <row r="33" spans="1:14" s="22" customFormat="1" ht="16.5" customHeight="1">
      <c r="A33" s="18" t="s">
        <v>19</v>
      </c>
      <c r="B33" s="26">
        <f aca="true" t="shared" si="10" ref="B33:J33">SUM(B34:B43)</f>
        <v>0</v>
      </c>
      <c r="C33" s="26">
        <f t="shared" si="10"/>
        <v>0</v>
      </c>
      <c r="D33" s="26">
        <f t="shared" si="10"/>
        <v>-18496.6</v>
      </c>
      <c r="E33" s="26">
        <f t="shared" si="10"/>
        <v>0</v>
      </c>
      <c r="F33" s="26">
        <f t="shared" si="10"/>
        <v>0</v>
      </c>
      <c r="G33" s="26">
        <f t="shared" si="10"/>
        <v>0</v>
      </c>
      <c r="H33" s="26">
        <f>SUM(H34:H44)</f>
        <v>0</v>
      </c>
      <c r="I33" s="26">
        <f t="shared" si="10"/>
        <v>0</v>
      </c>
      <c r="J33" s="26">
        <f t="shared" si="10"/>
        <v>-5354.67</v>
      </c>
      <c r="K33" s="29">
        <f t="shared" si="7"/>
        <v>-23851.269999999997</v>
      </c>
      <c r="L33"/>
      <c r="M33" s="61"/>
      <c r="N33"/>
    </row>
    <row r="34" spans="1:14" ht="16.5" customHeight="1">
      <c r="A34" s="24" t="s">
        <v>18</v>
      </c>
      <c r="B34" s="17">
        <v>0</v>
      </c>
      <c r="C34" s="17">
        <v>0</v>
      </c>
      <c r="D34" s="26">
        <v>-18496.6</v>
      </c>
      <c r="E34" s="25">
        <v>0</v>
      </c>
      <c r="F34" s="25">
        <v>0</v>
      </c>
      <c r="G34" s="17">
        <v>0</v>
      </c>
      <c r="H34" s="25">
        <v>0</v>
      </c>
      <c r="I34" s="17">
        <v>0</v>
      </c>
      <c r="J34" s="26">
        <v>-5354.67</v>
      </c>
      <c r="K34" s="29">
        <f t="shared" si="7"/>
        <v>-23851.269999999997</v>
      </c>
      <c r="L34"/>
      <c r="M34" s="61"/>
      <c r="N34"/>
    </row>
    <row r="35" spans="1:14" ht="16.5" customHeight="1">
      <c r="A35" s="24" t="s">
        <v>17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7"/>
        <v>0</v>
      </c>
      <c r="L35"/>
      <c r="M35" s="61"/>
      <c r="N35"/>
    </row>
    <row r="36" spans="1:14" ht="16.5" customHeight="1">
      <c r="A36" s="24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 s="61"/>
      <c r="N36"/>
    </row>
    <row r="37" spans="1:14" ht="16.5" customHeight="1">
      <c r="A37" s="24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 s="61"/>
      <c r="N37"/>
    </row>
    <row r="38" spans="1:14" ht="16.5" customHeight="1">
      <c r="A38" s="24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 s="61"/>
      <c r="N38"/>
    </row>
    <row r="39" spans="1:14" ht="16.5" customHeight="1">
      <c r="A39" s="24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 s="61"/>
      <c r="N39"/>
    </row>
    <row r="40" spans="1:13" s="22" customFormat="1" ht="16.5" customHeight="1">
      <c r="A40" s="24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3"/>
      <c r="M40" s="62"/>
    </row>
    <row r="41" spans="1:14" s="22" customFormat="1" ht="16.5" customHeight="1">
      <c r="A41" s="24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3"/>
      <c r="M41" s="61"/>
      <c r="N41"/>
    </row>
    <row r="42" spans="1:14" s="22" customFormat="1" ht="16.5" customHeight="1">
      <c r="A42" s="24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3"/>
      <c r="M42" s="61"/>
      <c r="N42"/>
    </row>
    <row r="43" spans="1:14" s="22" customFormat="1" ht="16.5" customHeight="1">
      <c r="A43" s="24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3"/>
      <c r="M43" s="61"/>
      <c r="N43"/>
    </row>
    <row r="44" spans="1:12" ht="17.25" customHeight="1">
      <c r="A44" s="24"/>
      <c r="B44" s="17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29"/>
      <c r="I44" s="17">
        <v>0</v>
      </c>
      <c r="J44" s="17">
        <v>0</v>
      </c>
      <c r="K44" s="26"/>
      <c r="L44" s="20"/>
    </row>
    <row r="45" spans="1:14" ht="16.5" customHeight="1">
      <c r="A45" s="18" t="s">
        <v>72</v>
      </c>
      <c r="B45" s="26">
        <v>4897006.81</v>
      </c>
      <c r="C45" s="26">
        <v>3536494.7</v>
      </c>
      <c r="D45" s="26">
        <v>4370015.78</v>
      </c>
      <c r="E45" s="26">
        <v>2961833.8500000006</v>
      </c>
      <c r="F45" s="26">
        <v>2448982.9799999995</v>
      </c>
      <c r="G45" s="26">
        <v>1148958.84</v>
      </c>
      <c r="H45" s="26">
        <v>187535.78000000003</v>
      </c>
      <c r="I45" s="26">
        <v>4324972.09</v>
      </c>
      <c r="J45" s="26">
        <v>1087778.24</v>
      </c>
      <c r="K45" s="26">
        <f>SUM(B45:J45)</f>
        <v>24963579.07</v>
      </c>
      <c r="L45" s="20"/>
      <c r="M45" s="61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9"/>
      <c r="L46" s="9"/>
    </row>
    <row r="47" spans="1:12" ht="16.5" customHeight="1">
      <c r="A47" s="16" t="s">
        <v>8</v>
      </c>
      <c r="B47" s="26">
        <f>IF(B17+B27+B48&lt;0,0,B17+B27+B48)</f>
        <v>5900384.799999999</v>
      </c>
      <c r="C47" s="26">
        <f aca="true" t="shared" si="11" ref="C47:J47">IF(C17+C27+C48&lt;0,0,C17+C27+C48)</f>
        <v>4603009.510000001</v>
      </c>
      <c r="D47" s="26">
        <f t="shared" si="11"/>
        <v>5602144.300000001</v>
      </c>
      <c r="E47" s="26">
        <f t="shared" si="11"/>
        <v>3669016.0600000005</v>
      </c>
      <c r="F47" s="26">
        <f t="shared" si="11"/>
        <v>3268176.3</v>
      </c>
      <c r="G47" s="26">
        <f t="shared" si="11"/>
        <v>1957233.4</v>
      </c>
      <c r="H47" s="26">
        <f t="shared" si="11"/>
        <v>981149.1399999999</v>
      </c>
      <c r="I47" s="26">
        <f t="shared" si="11"/>
        <v>5387175.609999999</v>
      </c>
      <c r="J47" s="26">
        <f t="shared" si="11"/>
        <v>1497534.6500000001</v>
      </c>
      <c r="K47" s="19">
        <f>SUM(B47:J47)</f>
        <v>32865823.77</v>
      </c>
      <c r="L47" s="54"/>
    </row>
    <row r="48" spans="1:11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</row>
    <row r="49" spans="1:14" ht="16.5" customHeight="1">
      <c r="A49" s="18" t="s">
        <v>6</v>
      </c>
      <c r="B49" s="26">
        <f>IF(B17+B27+B48&gt;0,0,B17+B27+B48)</f>
        <v>0</v>
      </c>
      <c r="C49" s="26">
        <f aca="true" t="shared" si="12" ref="C49:J49">IF(C17+C27+C48&gt;0,0,C17+C27+C48)</f>
        <v>0</v>
      </c>
      <c r="D49" s="26">
        <f t="shared" si="12"/>
        <v>0</v>
      </c>
      <c r="E49" s="26">
        <f t="shared" si="12"/>
        <v>0</v>
      </c>
      <c r="F49" s="26">
        <f t="shared" si="12"/>
        <v>0</v>
      </c>
      <c r="G49" s="26">
        <f t="shared" si="12"/>
        <v>0</v>
      </c>
      <c r="H49" s="26">
        <f t="shared" si="12"/>
        <v>0</v>
      </c>
      <c r="I49" s="26">
        <f t="shared" si="12"/>
        <v>0</v>
      </c>
      <c r="J49" s="26">
        <f t="shared" si="12"/>
        <v>0</v>
      </c>
      <c r="K49" s="17">
        <f>SUM(B49:J49)</f>
        <v>0</v>
      </c>
      <c r="L49"/>
      <c r="M49" s="61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5900384.8</v>
      </c>
      <c r="C53" s="10">
        <f t="shared" si="13"/>
        <v>4603009.51</v>
      </c>
      <c r="D53" s="10">
        <f t="shared" si="13"/>
        <v>5602144.3</v>
      </c>
      <c r="E53" s="10">
        <f t="shared" si="13"/>
        <v>3669016.06</v>
      </c>
      <c r="F53" s="10">
        <f t="shared" si="13"/>
        <v>3268176.3</v>
      </c>
      <c r="G53" s="10">
        <f t="shared" si="13"/>
        <v>1957233.4</v>
      </c>
      <c r="H53" s="10">
        <f t="shared" si="13"/>
        <v>981149.14</v>
      </c>
      <c r="I53" s="10">
        <f>SUM(I54:I66)</f>
        <v>5387175.619999999</v>
      </c>
      <c r="J53" s="10">
        <f t="shared" si="13"/>
        <v>1497534.65</v>
      </c>
      <c r="K53" s="5">
        <f>SUM(K54:K66)</f>
        <v>32865823.779999994</v>
      </c>
      <c r="L53" s="9"/>
    </row>
    <row r="54" spans="1:11" ht="16.5" customHeight="1">
      <c r="A54" s="7" t="s">
        <v>59</v>
      </c>
      <c r="B54" s="8">
        <v>5174868.84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5174868.84</v>
      </c>
    </row>
    <row r="55" spans="1:11" ht="16.5" customHeight="1">
      <c r="A55" s="7" t="s">
        <v>60</v>
      </c>
      <c r="B55" s="8">
        <v>725515.9600000001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725515.9600000001</v>
      </c>
    </row>
    <row r="56" spans="1:11" ht="16.5" customHeight="1">
      <c r="A56" s="7" t="s">
        <v>4</v>
      </c>
      <c r="B56" s="6">
        <v>0</v>
      </c>
      <c r="C56" s="8">
        <v>4603009.51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4603009.51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5602144.3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5602144.3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3669016.06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3669016.06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3268176.3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3268176.3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1957233.4</v>
      </c>
      <c r="H60" s="6">
        <v>0</v>
      </c>
      <c r="I60" s="6">
        <v>0</v>
      </c>
      <c r="J60" s="6">
        <v>0</v>
      </c>
      <c r="K60" s="5">
        <f t="shared" si="14"/>
        <v>1957233.4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981149.14</v>
      </c>
      <c r="I61" s="6">
        <v>0</v>
      </c>
      <c r="J61" s="6">
        <v>0</v>
      </c>
      <c r="K61" s="5">
        <f t="shared" si="14"/>
        <v>981149.14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2122796.06</v>
      </c>
      <c r="J63" s="6">
        <v>0</v>
      </c>
      <c r="K63" s="5">
        <f t="shared" si="14"/>
        <v>2122796.06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2796959.54</v>
      </c>
      <c r="J64" s="6">
        <v>0</v>
      </c>
      <c r="K64" s="5">
        <f t="shared" si="14"/>
        <v>2796959.54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1497534.65</v>
      </c>
      <c r="K65" s="5">
        <f t="shared" si="14"/>
        <v>1497534.65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63">
        <v>467420.02</v>
      </c>
      <c r="J66" s="3">
        <v>0</v>
      </c>
      <c r="K66" s="2">
        <f>SUM(B66:J66)</f>
        <v>467420.02</v>
      </c>
    </row>
    <row r="67" ht="18" customHeight="1">
      <c r="A67" s="64" t="s">
        <v>73</v>
      </c>
    </row>
    <row r="68" ht="18" customHeight="1">
      <c r="A68" s="64" t="s">
        <v>74</v>
      </c>
    </row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2020-12-12T12:09:39Z</dcterms:modified>
  <cp:category/>
  <cp:version/>
  <cp:contentType/>
  <cp:contentStatus/>
</cp:coreProperties>
</file>