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127" windowWidth="19059" windowHeight="6424" activeTab="0"/>
  </bookViews>
  <sheets>
    <sheet name="detalhad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<sst xmlns="http://schemas.openxmlformats.org/spreadsheetml/2006/main" count="79" uniqueCount="76">
  <si>
    <t>DEMONSTRATIVO DE REMUNERAÇÃO DOS CONCESSIONÁRIOS - Grupo Local de Distribuição</t>
  </si>
  <si>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</si>
  <si>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</si>
  <si>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</si>
  <si>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</si>
  <si>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</si>
  <si>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</si>
  <si>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</si>
  <si>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</si>
  <si>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</si>
  <si>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</si>
  <si>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</si>
  <si>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</si>
  <si>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</si>
  <si>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</si>
  <si>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</si>
  <si>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</si>
  <si>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</si>
  <si>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</si>
  <si>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</si>
  <si>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</si>
  <si>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</si>
  <si>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</si>
  <si>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</si>
  <si>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</si>
  <si>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</si>
  <si>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</si>
  <si>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</si>
  <si>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</si>
  <si>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</si>
  <si>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</si>
  <si>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</si>
  <si>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</si>
  <si>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</si>
  <si>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4. Remuneração Bruta do Operador (4.1 + 4.2 + 4.3 + 4.4 + 4.5 + 4.6 + 4.7 + 4.8)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</si>
  <si>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</si>
  <si>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</si>
  <si>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</si>
  <si>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</si>
  <si>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</si>
  <si>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Valor Frota Não Disponibilizada</t>
  </si>
  <si>
    <t>4.7. Ajuste Frota Operante</t>
  </si>
  <si>
    <t>4.8.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</si>
  <si>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</si>
  <si>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</si>
  <si>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</si>
  <si>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</si>
  <si>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</si>
  <si>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</si>
  <si>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</si>
  <si>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</si>
  <si>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</si>
  <si>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</si>
  <si>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</si>
  <si>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</si>
  <si>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</si>
  <si>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 (1)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</si>
  <si>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</si>
  <si>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</si>
  <si>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</si>
  <si>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</si>
  <si>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</si>
  <si>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</si>
  <si>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</si>
  <si>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</si>
  <si>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</si>
  <si>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</si>
  <si>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</si>
  <si>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</si>
  <si>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</si>
  <si>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</si>
  <si>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</si>
  <si>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</si>
  <si>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OPERAÇÃO DE 01 A 31/08/20 - VENCIMENTO 07/08 A 08/09/20</t>
  </si>
  <si>
    <t>Nota: (1) Revisões de remuneração da rede da madrugada e ALA32, mês de julho/20; revisão de remuneração de guincho, lote D1 e D2, de 30/12/19 a 16/02/20, e lote D9, de 11/03 a 23/08/20;   e revisão de remuneração dos aposentados, mês de junho e julho/20 .</t>
  </si>
  <si>
    <t>3. Fator de Transição na Remuneração (Cálculo diário)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</si>
</sst>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168" fontId="32" fillId="0" borderId="4" xfId="46" applyNumberFormat="1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44" fontId="0" fillId="0" borderId="0" xfId="0" applyNumberFormat="1" applyAlignment="1">
      <alignment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ocaldedistribuicao-ago20-so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soma"/>
      <sheetName val="detalhado"/>
    </sheetNames>
    <sheetDataSet>
      <sheetData sheetId="0"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</sheetData>
      <sheetData sheetId="1"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</sheetData>
      <sheetData sheetId="2"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</sheetData>
      <sheetData sheetId="3"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</sheetData>
      <sheetData sheetId="4"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</sheetData>
      <sheetData sheetId="5"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</sheetData>
      <sheetData sheetId="6"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</sheetData>
      <sheetData sheetId="7"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</sheetData>
      <sheetData sheetId="8"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</sheetData>
      <sheetData sheetId="9"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</sheetData>
      <sheetData sheetId="10"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</sheetData>
      <sheetData sheetId="11"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</sheetData>
      <sheetData sheetId="12"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</sheetData>
      <sheetData sheetId="13"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</sheetData>
      <sheetData sheetId="14"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</sheetData>
      <sheetData sheetId="15"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</sheetData>
      <sheetData sheetId="16"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</sheetData>
      <sheetData sheetId="17"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</sheetData>
      <sheetData sheetId="18"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</sheetData>
      <sheetData sheetId="19"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</sheetData>
      <sheetData sheetId="20"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</sheetData>
      <sheetData sheetId="21"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</sheetData>
      <sheetData sheetId="22"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</sheetData>
      <sheetData sheetId="23"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</sheetData>
      <sheetData sheetId="24"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</sheetData>
      <sheetData sheetId="25"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</sheetData>
      <sheetData sheetId="26"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</sheetData>
      <sheetData sheetId="27"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</sheetData>
      <sheetData sheetId="28"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</sheetData>
      <sheetData sheetId="29"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</sheetData>
      <sheetData sheetId="30"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1">
      <c r="A2" s="63" t="s">
        <v>73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23.25" customHeight="1">
      <c r="A3" s="2"/>
      <c r="B3" s="2"/>
      <c r="C3" s="3"/>
      <c r="E3" s="2"/>
      <c r="F3" s="2" t="s">
        <v>1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4" t="s">
        <v>2</v>
      </c>
      <c r="B4" s="64" t="s">
        <v>3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5" t="s">
        <v>4</v>
      </c>
    </row>
    <row r="5" spans="1:15" ht="42" customHeight="1">
      <c r="A5" s="64"/>
      <c r="B5" s="5" t="s">
        <v>5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6</v>
      </c>
      <c r="I5" s="5" t="s">
        <v>10</v>
      </c>
      <c r="J5" s="5" t="s">
        <v>11</v>
      </c>
      <c r="K5" s="5" t="s">
        <v>12</v>
      </c>
      <c r="L5" s="5" t="s">
        <v>12</v>
      </c>
      <c r="M5" s="5" t="s">
        <v>13</v>
      </c>
      <c r="N5" s="5" t="s">
        <v>14</v>
      </c>
      <c r="O5" s="64"/>
    </row>
    <row r="6" spans="1:15" ht="20.25" customHeight="1">
      <c r="A6" s="64"/>
      <c r="B6" s="6" t="s">
        <v>15</v>
      </c>
      <c r="C6" s="6" t="s">
        <v>16</v>
      </c>
      <c r="D6" s="6" t="s">
        <v>17</v>
      </c>
      <c r="E6" s="6" t="s">
        <v>18</v>
      </c>
      <c r="F6" s="6" t="s">
        <v>19</v>
      </c>
      <c r="G6" s="6" t="s">
        <v>20</v>
      </c>
      <c r="H6" s="7" t="s">
        <v>21</v>
      </c>
      <c r="I6" s="7" t="s">
        <v>22</v>
      </c>
      <c r="J6" s="6" t="s">
        <v>23</v>
      </c>
      <c r="K6" s="6" t="s">
        <v>24</v>
      </c>
      <c r="L6" s="6" t="s">
        <v>25</v>
      </c>
      <c r="M6" s="6" t="s">
        <v>26</v>
      </c>
      <c r="N6" s="6" t="s">
        <v>27</v>
      </c>
      <c r="O6" s="64"/>
    </row>
    <row r="7" spans="1:26" ht="18.75" customHeight="1">
      <c r="A7" s="8" t="s">
        <v>28</v>
      </c>
      <c r="B7" s="9">
        <f aca="true" t="shared" si="0" ref="B7:O7">B8+B11</f>
        <v>6962600</v>
      </c>
      <c r="C7" s="9">
        <f t="shared" si="0"/>
        <v>4782505</v>
      </c>
      <c r="D7" s="9">
        <f t="shared" si="0"/>
        <v>5470352</v>
      </c>
      <c r="E7" s="9">
        <f t="shared" si="0"/>
        <v>1129253</v>
      </c>
      <c r="F7" s="9">
        <f t="shared" si="0"/>
        <v>3834019</v>
      </c>
      <c r="G7" s="9">
        <f t="shared" si="0"/>
        <v>5814593</v>
      </c>
      <c r="H7" s="9">
        <f t="shared" si="0"/>
        <v>940965</v>
      </c>
      <c r="I7" s="9">
        <f t="shared" si="0"/>
        <v>4727702</v>
      </c>
      <c r="J7" s="9">
        <f t="shared" si="0"/>
        <v>4443218</v>
      </c>
      <c r="K7" s="9">
        <f t="shared" si="0"/>
        <v>6139060</v>
      </c>
      <c r="L7" s="9">
        <f t="shared" si="0"/>
        <v>4859610</v>
      </c>
      <c r="M7" s="9">
        <f t="shared" si="0"/>
        <v>2004445</v>
      </c>
      <c r="N7" s="9">
        <f t="shared" si="0"/>
        <v>1344227</v>
      </c>
      <c r="O7" s="9">
        <f t="shared" si="0"/>
        <v>52452549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29</v>
      </c>
      <c r="B8" s="11">
        <f aca="true" t="shared" si="1" ref="B8:O8">B9+B10</f>
        <v>345370</v>
      </c>
      <c r="C8" s="11">
        <f t="shared" si="1"/>
        <v>300474</v>
      </c>
      <c r="D8" s="11">
        <f t="shared" si="1"/>
        <v>262473</v>
      </c>
      <c r="E8" s="11">
        <f t="shared" si="1"/>
        <v>44042</v>
      </c>
      <c r="F8" s="11">
        <f t="shared" si="1"/>
        <v>173086</v>
      </c>
      <c r="G8" s="11">
        <f t="shared" si="1"/>
        <v>272358</v>
      </c>
      <c r="H8" s="11">
        <f t="shared" si="1"/>
        <v>55574</v>
      </c>
      <c r="I8" s="11">
        <f t="shared" si="1"/>
        <v>290858</v>
      </c>
      <c r="J8" s="11">
        <f t="shared" si="1"/>
        <v>249685</v>
      </c>
      <c r="K8" s="11">
        <f t="shared" si="1"/>
        <v>230172</v>
      </c>
      <c r="L8" s="11">
        <f t="shared" si="1"/>
        <v>196761</v>
      </c>
      <c r="M8" s="11">
        <f t="shared" si="1"/>
        <v>85009</v>
      </c>
      <c r="N8" s="11">
        <f t="shared" si="1"/>
        <v>80470</v>
      </c>
      <c r="O8" s="11">
        <f t="shared" si="1"/>
        <v>2586332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30</v>
      </c>
      <c r="B9" s="11">
        <v>345370</v>
      </c>
      <c r="C9" s="11">
        <v>300474</v>
      </c>
      <c r="D9" s="11">
        <v>262473</v>
      </c>
      <c r="E9" s="11">
        <v>44042</v>
      </c>
      <c r="F9" s="11">
        <v>173086</v>
      </c>
      <c r="G9" s="11">
        <v>272358</v>
      </c>
      <c r="H9" s="11">
        <v>55564</v>
      </c>
      <c r="I9" s="11">
        <v>290833</v>
      </c>
      <c r="J9" s="11">
        <v>249685</v>
      </c>
      <c r="K9" s="11">
        <v>230039</v>
      </c>
      <c r="L9" s="11">
        <v>196758</v>
      </c>
      <c r="M9" s="11">
        <v>84926</v>
      </c>
      <c r="N9" s="11">
        <v>80470</v>
      </c>
      <c r="O9" s="11">
        <f>SUM(B9:N9)</f>
        <v>2586078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31</v>
      </c>
      <c r="B10" s="11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10</v>
      </c>
      <c r="I10" s="13">
        <v>25</v>
      </c>
      <c r="J10" s="13">
        <v>0</v>
      </c>
      <c r="K10" s="13">
        <v>133</v>
      </c>
      <c r="L10" s="13">
        <v>3</v>
      </c>
      <c r="M10" s="13">
        <v>83</v>
      </c>
      <c r="N10" s="13">
        <v>0</v>
      </c>
      <c r="O10" s="11">
        <f>SUM(B10:N10)</f>
        <v>254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32</v>
      </c>
      <c r="B11" s="11">
        <v>6617230</v>
      </c>
      <c r="C11" s="13">
        <v>4482031</v>
      </c>
      <c r="D11" s="13">
        <v>5207879</v>
      </c>
      <c r="E11" s="13">
        <v>1085211</v>
      </c>
      <c r="F11" s="13">
        <v>3660933</v>
      </c>
      <c r="G11" s="13">
        <v>5542235</v>
      </c>
      <c r="H11" s="13">
        <v>885391</v>
      </c>
      <c r="I11" s="13">
        <v>4436844</v>
      </c>
      <c r="J11" s="13">
        <v>4193533</v>
      </c>
      <c r="K11" s="13">
        <v>5908888</v>
      </c>
      <c r="L11" s="13">
        <v>4662849</v>
      </c>
      <c r="M11" s="13">
        <v>1919436</v>
      </c>
      <c r="N11" s="13">
        <v>1263757</v>
      </c>
      <c r="O11" s="11">
        <f>SUM(B11:N11)</f>
        <v>49866217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33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75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B18+B19+B20+B21+B22+B23+B24+B25</f>
        <v>26335942.76</v>
      </c>
      <c r="C17" s="24">
        <f aca="true" t="shared" si="2" ref="C17:N17">C18+C19+C20+C21+C22+C23+C24+C25</f>
        <v>20020061.649999995</v>
      </c>
      <c r="D17" s="24">
        <f t="shared" si="2"/>
        <v>16824862.16</v>
      </c>
      <c r="E17" s="24">
        <f t="shared" si="2"/>
        <v>4912512.460000001</v>
      </c>
      <c r="F17" s="24">
        <f t="shared" si="2"/>
        <v>18518992.14</v>
      </c>
      <c r="G17" s="24">
        <f t="shared" si="2"/>
        <v>24300420.2</v>
      </c>
      <c r="H17" s="24">
        <f t="shared" si="2"/>
        <v>4492780.809999999</v>
      </c>
      <c r="I17" s="24">
        <f t="shared" si="2"/>
        <v>19033109.47</v>
      </c>
      <c r="J17" s="24">
        <f t="shared" si="2"/>
        <v>18805138.18</v>
      </c>
      <c r="K17" s="24">
        <f t="shared" si="2"/>
        <v>23192222.970000003</v>
      </c>
      <c r="L17" s="24">
        <f t="shared" si="2"/>
        <v>21660358.639999993</v>
      </c>
      <c r="M17" s="24">
        <f t="shared" si="2"/>
        <v>11096957.629999999</v>
      </c>
      <c r="N17" s="24">
        <f t="shared" si="2"/>
        <v>6120193.13</v>
      </c>
      <c r="O17" s="24">
        <f>O18+O19+O20+O21+O22+O23+O24+O25</f>
        <v>215313552.2</v>
      </c>
      <c r="Q17" s="25"/>
      <c r="R17" s="25"/>
      <c r="S17" s="25"/>
      <c r="T17" s="25"/>
      <c r="U17" s="25"/>
      <c r="V17" s="25"/>
      <c r="W17" s="25"/>
    </row>
    <row r="18" spans="1:15" ht="18.75" customHeight="1">
      <c r="A18" s="26" t="s">
        <v>35</v>
      </c>
      <c r="B18" s="27">
        <f aca="true" t="shared" si="3" ref="B18:N18">ROUND(B13*B7,2)</f>
        <v>15555840.92</v>
      </c>
      <c r="C18" s="27">
        <f t="shared" si="3"/>
        <v>11035630.29</v>
      </c>
      <c r="D18" s="27">
        <f t="shared" si="3"/>
        <v>11067616.17</v>
      </c>
      <c r="E18" s="27">
        <f t="shared" si="3"/>
        <v>3908457.56</v>
      </c>
      <c r="F18" s="27">
        <f t="shared" si="3"/>
        <v>8987707.34</v>
      </c>
      <c r="G18" s="27">
        <f t="shared" si="3"/>
        <v>11205302.17</v>
      </c>
      <c r="H18" s="27">
        <f t="shared" si="3"/>
        <v>2431359.46</v>
      </c>
      <c r="I18" s="27">
        <f t="shared" si="3"/>
        <v>10822655.42</v>
      </c>
      <c r="J18" s="27">
        <f t="shared" si="3"/>
        <v>10237618.59</v>
      </c>
      <c r="K18" s="27">
        <f t="shared" si="3"/>
        <v>13379467.36</v>
      </c>
      <c r="L18" s="27">
        <f t="shared" si="3"/>
        <v>12053776.64</v>
      </c>
      <c r="M18" s="27">
        <f t="shared" si="3"/>
        <v>5743737.15</v>
      </c>
      <c r="N18" s="27">
        <f t="shared" si="3"/>
        <v>3481010.24</v>
      </c>
      <c r="O18" s="27">
        <f aca="true" t="shared" si="4" ref="O18:O25">SUM(B18:N18)</f>
        <v>119910179.31</v>
      </c>
    </row>
    <row r="19" spans="1:23" ht="18.75" customHeight="1">
      <c r="A19" s="26" t="s">
        <v>36</v>
      </c>
      <c r="B19" s="27">
        <v>10026422.700000001</v>
      </c>
      <c r="C19" s="27">
        <v>8096017.259999999</v>
      </c>
      <c r="D19" s="27">
        <v>5986650.680000001</v>
      </c>
      <c r="E19" s="27">
        <v>896588.7500000002</v>
      </c>
      <c r="F19" s="27">
        <v>9617689.07</v>
      </c>
      <c r="G19" s="27">
        <v>13194908.88</v>
      </c>
      <c r="H19" s="27">
        <v>2231565.65</v>
      </c>
      <c r="I19" s="27">
        <v>7624307.529999999</v>
      </c>
      <c r="J19" s="27">
        <v>8281176.380000003</v>
      </c>
      <c r="K19" s="27">
        <v>8932026.069999998</v>
      </c>
      <c r="L19" s="27">
        <v>8697885.699999997</v>
      </c>
      <c r="M19" s="27">
        <v>4817435.68</v>
      </c>
      <c r="N19" s="27">
        <v>2539448.03</v>
      </c>
      <c r="O19" s="27">
        <f t="shared" si="4"/>
        <v>90942122.38</v>
      </c>
      <c r="W19" s="28"/>
    </row>
    <row r="20" spans="1:15" ht="18.75" customHeight="1">
      <c r="A20" s="26" t="s">
        <v>37</v>
      </c>
      <c r="B20" s="27">
        <v>885958.97</v>
      </c>
      <c r="C20" s="27">
        <v>659389.1500000001</v>
      </c>
      <c r="D20" s="27">
        <v>297579.23000000004</v>
      </c>
      <c r="E20" s="27">
        <v>147393.90000000002</v>
      </c>
      <c r="F20" s="27">
        <v>377906.7700000001</v>
      </c>
      <c r="G20" s="27">
        <v>581932.97</v>
      </c>
      <c r="H20" s="27">
        <v>88959.83</v>
      </c>
      <c r="I20" s="27">
        <v>392620.18</v>
      </c>
      <c r="J20" s="27">
        <v>579658.6599999999</v>
      </c>
      <c r="K20" s="27">
        <v>859305.8300000002</v>
      </c>
      <c r="L20" s="27">
        <v>822298.06</v>
      </c>
      <c r="M20" s="27">
        <v>296154.44999999995</v>
      </c>
      <c r="N20" s="27">
        <v>159641.55000000002</v>
      </c>
      <c r="O20" s="27">
        <f t="shared" si="4"/>
        <v>6148799.550000001</v>
      </c>
    </row>
    <row r="21" spans="1:15" ht="18.75" customHeight="1">
      <c r="A21" s="26" t="s">
        <v>38</v>
      </c>
      <c r="B21" s="27">
        <v>82079.14000000001</v>
      </c>
      <c r="C21" s="27">
        <v>82079.14000000001</v>
      </c>
      <c r="D21" s="27">
        <v>0</v>
      </c>
      <c r="E21" s="27">
        <v>0</v>
      </c>
      <c r="F21" s="27">
        <v>41039.57000000001</v>
      </c>
      <c r="G21" s="27">
        <v>41039.57000000001</v>
      </c>
      <c r="H21" s="27">
        <v>0</v>
      </c>
      <c r="I21" s="27">
        <v>0</v>
      </c>
      <c r="J21" s="27">
        <v>10590.789999999999</v>
      </c>
      <c r="K21" s="27">
        <v>41039.57000000001</v>
      </c>
      <c r="L21" s="27">
        <v>41039.57000000001</v>
      </c>
      <c r="M21" s="27">
        <v>0</v>
      </c>
      <c r="N21" s="27">
        <v>41039.57000000001</v>
      </c>
      <c r="O21" s="27">
        <f t="shared" si="4"/>
        <v>379946.92000000004</v>
      </c>
    </row>
    <row r="22" spans="1:15" ht="18.75" customHeight="1">
      <c r="A22" s="26" t="s">
        <v>39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f t="shared" si="4"/>
        <v>0</v>
      </c>
    </row>
    <row r="23" spans="1:26" ht="18.75" customHeight="1">
      <c r="A23" s="26" t="s">
        <v>40</v>
      </c>
      <c r="B23" s="27">
        <v>-6951.490000000001</v>
      </c>
      <c r="C23" s="27">
        <v>-19759.19</v>
      </c>
      <c r="D23" s="27">
        <v>-53334.44</v>
      </c>
      <c r="E23" s="27">
        <v>-1509.27</v>
      </c>
      <c r="F23" s="27">
        <v>-18299.450000000004</v>
      </c>
      <c r="G23" s="27">
        <v>-56552.19</v>
      </c>
      <c r="H23" s="27">
        <v>-51883.649999999994</v>
      </c>
      <c r="I23" s="27">
        <v>-25056.639999999992</v>
      </c>
      <c r="J23" s="27">
        <v>-51562.92</v>
      </c>
      <c r="K23" s="27">
        <v>-1225.08</v>
      </c>
      <c r="L23" s="27">
        <v>-12909.8</v>
      </c>
      <c r="M23" s="27">
        <v>-5331.299999999999</v>
      </c>
      <c r="N23" s="27">
        <v>-4201.6</v>
      </c>
      <c r="O23" s="27">
        <f t="shared" si="4"/>
        <v>-308577.01999999996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41</v>
      </c>
      <c r="B24" s="27">
        <v>-1345495.5999999996</v>
      </c>
      <c r="C24" s="27">
        <v>-981504.0000000002</v>
      </c>
      <c r="D24" s="27">
        <v>-870410.11</v>
      </c>
      <c r="E24" s="27">
        <v>-251421.02999999988</v>
      </c>
      <c r="F24" s="27">
        <v>-938714.34</v>
      </c>
      <c r="G24" s="27">
        <v>-1187433.27</v>
      </c>
      <c r="H24" s="27">
        <v>-207220.48</v>
      </c>
      <c r="I24" s="27">
        <v>-914018.7599999999</v>
      </c>
      <c r="J24" s="27">
        <v>-936254.16</v>
      </c>
      <c r="K24" s="27">
        <v>-1129214.8</v>
      </c>
      <c r="L24" s="27">
        <v>-1049580.48</v>
      </c>
      <c r="M24" s="27">
        <v>-551769.9700000003</v>
      </c>
      <c r="N24" s="27">
        <v>-320728.65</v>
      </c>
      <c r="O24" s="27">
        <f t="shared" si="4"/>
        <v>-10683765.650000002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42</v>
      </c>
      <c r="B25" s="27">
        <v>1138088.1200000003</v>
      </c>
      <c r="C25" s="27">
        <v>1148209</v>
      </c>
      <c r="D25" s="27">
        <v>396760.6299999999</v>
      </c>
      <c r="E25" s="27">
        <v>213002.5499999999</v>
      </c>
      <c r="F25" s="27">
        <v>451663.1800000004</v>
      </c>
      <c r="G25" s="27">
        <v>521222.0699999998</v>
      </c>
      <c r="H25" s="27">
        <v>0</v>
      </c>
      <c r="I25" s="27">
        <v>1132601.7400000005</v>
      </c>
      <c r="J25" s="27">
        <v>683910.8400000003</v>
      </c>
      <c r="K25" s="27">
        <v>1110824.0199999996</v>
      </c>
      <c r="L25" s="27">
        <v>1107848.9500000002</v>
      </c>
      <c r="M25" s="27">
        <v>796731.6200000003</v>
      </c>
      <c r="N25" s="27">
        <v>223983.99000000005</v>
      </c>
      <c r="O25" s="27">
        <f t="shared" si="4"/>
        <v>8924846.71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9"/>
      <c r="B26" s="16"/>
      <c r="C26" s="16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/>
    </row>
    <row r="27" spans="1:15" ht="18.75" customHeight="1">
      <c r="A27" s="14" t="s">
        <v>43</v>
      </c>
      <c r="B27" s="27">
        <f aca="true" t="shared" si="5" ref="B27:O27">+B28+B30+B41+B42+B45-B46</f>
        <v>-1343441.0599999998</v>
      </c>
      <c r="C27" s="27">
        <f>+C28+C30+C41+C42+C45-C46</f>
        <v>-1166869.46</v>
      </c>
      <c r="D27" s="27">
        <f t="shared" si="5"/>
        <v>-1139494.45</v>
      </c>
      <c r="E27" s="27">
        <f t="shared" si="5"/>
        <v>-183702.88999999998</v>
      </c>
      <c r="F27" s="27">
        <f t="shared" si="5"/>
        <v>-738578.43</v>
      </c>
      <c r="G27" s="27">
        <f t="shared" si="5"/>
        <v>-1145823.8</v>
      </c>
      <c r="H27" s="27">
        <f t="shared" si="5"/>
        <v>-245447.01</v>
      </c>
      <c r="I27" s="27">
        <f t="shared" si="5"/>
        <v>-1254880.59</v>
      </c>
      <c r="J27" s="27">
        <f t="shared" si="5"/>
        <v>-852404.25</v>
      </c>
      <c r="K27" s="27">
        <f t="shared" si="5"/>
        <v>-972205.99</v>
      </c>
      <c r="L27" s="27">
        <f t="shared" si="5"/>
        <v>-800401.2899999999</v>
      </c>
      <c r="M27" s="27">
        <f t="shared" si="5"/>
        <v>-337109.36000000004</v>
      </c>
      <c r="N27" s="27">
        <f t="shared" si="5"/>
        <v>-340907.79</v>
      </c>
      <c r="O27" s="27">
        <f t="shared" si="5"/>
        <v>-10521266.37</v>
      </c>
    </row>
    <row r="28" spans="1:15" ht="18.75" customHeight="1">
      <c r="A28" s="26" t="s">
        <v>44</v>
      </c>
      <c r="B28" s="32">
        <f>+B29</f>
        <v>-1519628</v>
      </c>
      <c r="C28" s="32">
        <f>+C29</f>
        <v>-1322085.6</v>
      </c>
      <c r="D28" s="32">
        <f aca="true" t="shared" si="6" ref="D28:O28">+D29</f>
        <v>-1154881.2</v>
      </c>
      <c r="E28" s="32">
        <f t="shared" si="6"/>
        <v>-193784.8</v>
      </c>
      <c r="F28" s="32">
        <f t="shared" si="6"/>
        <v>-761578.4</v>
      </c>
      <c r="G28" s="32">
        <f t="shared" si="6"/>
        <v>-1198375.2</v>
      </c>
      <c r="H28" s="32">
        <f t="shared" si="6"/>
        <v>-244481.6</v>
      </c>
      <c r="I28" s="32">
        <f t="shared" si="6"/>
        <v>-1279665.2</v>
      </c>
      <c r="J28" s="32">
        <f t="shared" si="6"/>
        <v>-1098614</v>
      </c>
      <c r="K28" s="32">
        <f t="shared" si="6"/>
        <v>-1012171.6</v>
      </c>
      <c r="L28" s="32">
        <f t="shared" si="6"/>
        <v>-865735.2</v>
      </c>
      <c r="M28" s="32">
        <f t="shared" si="6"/>
        <v>-373674.4</v>
      </c>
      <c r="N28" s="32">
        <f t="shared" si="6"/>
        <v>-354068</v>
      </c>
      <c r="O28" s="32">
        <f t="shared" si="6"/>
        <v>-11378743.2</v>
      </c>
    </row>
    <row r="29" spans="1:26" ht="18.75" customHeight="1">
      <c r="A29" s="29" t="s">
        <v>45</v>
      </c>
      <c r="B29" s="16">
        <f>ROUND((-B9)*$G$3,2)</f>
        <v>-1519628</v>
      </c>
      <c r="C29" s="16">
        <f aca="true" t="shared" si="7" ref="C29:N29">ROUND((-C9)*$G$3,2)</f>
        <v>-1322085.6</v>
      </c>
      <c r="D29" s="16">
        <f t="shared" si="7"/>
        <v>-1154881.2</v>
      </c>
      <c r="E29" s="16">
        <f t="shared" si="7"/>
        <v>-193784.8</v>
      </c>
      <c r="F29" s="16">
        <f t="shared" si="7"/>
        <v>-761578.4</v>
      </c>
      <c r="G29" s="16">
        <f t="shared" si="7"/>
        <v>-1198375.2</v>
      </c>
      <c r="H29" s="16">
        <f t="shared" si="7"/>
        <v>-244481.6</v>
      </c>
      <c r="I29" s="16">
        <f t="shared" si="7"/>
        <v>-1279665.2</v>
      </c>
      <c r="J29" s="16">
        <f t="shared" si="7"/>
        <v>-1098614</v>
      </c>
      <c r="K29" s="16">
        <f t="shared" si="7"/>
        <v>-1012171.6</v>
      </c>
      <c r="L29" s="16">
        <f t="shared" si="7"/>
        <v>-865735.2</v>
      </c>
      <c r="M29" s="16">
        <f t="shared" si="7"/>
        <v>-373674.4</v>
      </c>
      <c r="N29" s="16">
        <f t="shared" si="7"/>
        <v>-354068</v>
      </c>
      <c r="O29" s="33">
        <f aca="true" t="shared" si="8" ref="O29:O46">SUM(B29:N29)</f>
        <v>-11378743.2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46</v>
      </c>
      <c r="B30" s="32">
        <f>SUM(B31:B39)</f>
        <v>-950.4</v>
      </c>
      <c r="C30" s="32">
        <f aca="true" t="shared" si="9" ref="C30:O30">SUM(C31:C39)</f>
        <v>-1386</v>
      </c>
      <c r="D30" s="32">
        <f t="shared" si="9"/>
        <v>0</v>
      </c>
      <c r="E30" s="32">
        <f t="shared" si="9"/>
        <v>-1348</v>
      </c>
      <c r="F30" s="32">
        <f t="shared" si="9"/>
        <v>-1742.4</v>
      </c>
      <c r="G30" s="32">
        <f t="shared" si="9"/>
        <v>-3707</v>
      </c>
      <c r="H30" s="32">
        <f t="shared" si="9"/>
        <v>-2359</v>
      </c>
      <c r="I30" s="32">
        <f t="shared" si="9"/>
        <v>-4356.8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-674</v>
      </c>
      <c r="N30" s="32">
        <f t="shared" si="9"/>
        <v>0</v>
      </c>
      <c r="O30" s="32">
        <f t="shared" si="9"/>
        <v>-16523.6</v>
      </c>
    </row>
    <row r="31" spans="1:26" ht="18.75" customHeight="1">
      <c r="A31" s="29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8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9" t="s">
        <v>48</v>
      </c>
      <c r="B32" s="34">
        <v>-950.4</v>
      </c>
      <c r="C32" s="34">
        <v>-1386</v>
      </c>
      <c r="D32" s="34">
        <v>0</v>
      </c>
      <c r="E32" s="34">
        <v>0</v>
      </c>
      <c r="F32" s="34">
        <v>-1742.4</v>
      </c>
      <c r="G32" s="34">
        <v>0</v>
      </c>
      <c r="H32" s="34">
        <v>0</v>
      </c>
      <c r="I32" s="34">
        <v>-3682.8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f t="shared" si="8"/>
        <v>-7761.6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9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8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9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5">
        <f t="shared" si="8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9" t="s">
        <v>51</v>
      </c>
      <c r="B35" s="34">
        <v>0</v>
      </c>
      <c r="C35" s="34">
        <v>0</v>
      </c>
      <c r="D35" s="34">
        <v>0</v>
      </c>
      <c r="E35" s="34">
        <v>-1348</v>
      </c>
      <c r="F35" s="34">
        <v>0</v>
      </c>
      <c r="G35" s="34">
        <v>-3707</v>
      </c>
      <c r="H35" s="34">
        <v>-2359</v>
      </c>
      <c r="I35" s="34">
        <v>-674</v>
      </c>
      <c r="J35" s="34">
        <v>0</v>
      </c>
      <c r="K35" s="34">
        <v>0</v>
      </c>
      <c r="L35" s="34">
        <v>0</v>
      </c>
      <c r="M35" s="34">
        <v>-674</v>
      </c>
      <c r="N35" s="34">
        <v>0</v>
      </c>
      <c r="O35" s="34">
        <f t="shared" si="8"/>
        <v>-8762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8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8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54</v>
      </c>
      <c r="B38" s="34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f t="shared" si="8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55</v>
      </c>
      <c r="B39" s="34">
        <v>0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f t="shared" si="8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56</v>
      </c>
      <c r="B41" s="36">
        <v>177137.34</v>
      </c>
      <c r="C41" s="36">
        <v>156602.14</v>
      </c>
      <c r="D41" s="36">
        <v>15386.75</v>
      </c>
      <c r="E41" s="36">
        <v>11429.91</v>
      </c>
      <c r="F41" s="36">
        <v>24742.37</v>
      </c>
      <c r="G41" s="36">
        <v>56258.4</v>
      </c>
      <c r="H41" s="36">
        <v>1393.59</v>
      </c>
      <c r="I41" s="36">
        <v>29141.41</v>
      </c>
      <c r="J41" s="36">
        <v>246209.75</v>
      </c>
      <c r="K41" s="36">
        <v>39965.61</v>
      </c>
      <c r="L41" s="36">
        <v>65333.91</v>
      </c>
      <c r="M41" s="36">
        <v>37239.04</v>
      </c>
      <c r="N41" s="36">
        <v>13160.21</v>
      </c>
      <c r="O41" s="34">
        <f t="shared" si="8"/>
        <v>874000.4299999999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57</v>
      </c>
      <c r="B42" s="36">
        <f>SUM('[1]01:31'!B42)</f>
        <v>0</v>
      </c>
      <c r="C42" s="36">
        <f>SUM('[1]01:31'!C42)</f>
        <v>0</v>
      </c>
      <c r="D42" s="36">
        <f>SUM('[1]01:31'!D42)</f>
        <v>0</v>
      </c>
      <c r="E42" s="36">
        <f>SUM('[1]01:31'!E42)</f>
        <v>0</v>
      </c>
      <c r="F42" s="36">
        <f>SUM('[1]01:31'!F42)</f>
        <v>0</v>
      </c>
      <c r="G42" s="36">
        <f>SUM('[1]01:31'!G42)</f>
        <v>0</v>
      </c>
      <c r="H42" s="36">
        <f>SUM('[1]01:31'!H42)</f>
        <v>0</v>
      </c>
      <c r="I42" s="36">
        <f>SUM('[1]01:31'!I42)</f>
        <v>0</v>
      </c>
      <c r="J42" s="36">
        <f>SUM('[1]01:31'!J42)</f>
        <v>0</v>
      </c>
      <c r="K42" s="36">
        <f>SUM('[1]01:31'!K42)</f>
        <v>0</v>
      </c>
      <c r="L42" s="36">
        <f>SUM('[1]01:31'!L42)</f>
        <v>0</v>
      </c>
      <c r="M42" s="36">
        <f>SUM('[1]01:31'!M42)</f>
        <v>0</v>
      </c>
      <c r="N42" s="36">
        <f>SUM('[1]01:31'!N42)</f>
        <v>0</v>
      </c>
      <c r="O42" s="34">
        <f t="shared" si="8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4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58</v>
      </c>
      <c r="B44" s="37">
        <f aca="true" t="shared" si="10" ref="B44:N44">+B17+B27</f>
        <v>24992501.700000003</v>
      </c>
      <c r="C44" s="37">
        <f t="shared" si="10"/>
        <v>18853192.189999994</v>
      </c>
      <c r="D44" s="37">
        <f t="shared" si="10"/>
        <v>15685367.71</v>
      </c>
      <c r="E44" s="37">
        <f t="shared" si="10"/>
        <v>4728809.570000001</v>
      </c>
      <c r="F44" s="37">
        <f t="shared" si="10"/>
        <v>17780413.71</v>
      </c>
      <c r="G44" s="37">
        <f t="shared" si="10"/>
        <v>23154596.4</v>
      </c>
      <c r="H44" s="37">
        <f t="shared" si="10"/>
        <v>4247333.799999999</v>
      </c>
      <c r="I44" s="37">
        <f t="shared" si="10"/>
        <v>17778228.88</v>
      </c>
      <c r="J44" s="37">
        <f t="shared" si="10"/>
        <v>17952733.93</v>
      </c>
      <c r="K44" s="37">
        <f t="shared" si="10"/>
        <v>22220016.980000004</v>
      </c>
      <c r="L44" s="37">
        <f t="shared" si="10"/>
        <v>20859957.349999994</v>
      </c>
      <c r="M44" s="37">
        <f t="shared" si="10"/>
        <v>10759848.27</v>
      </c>
      <c r="N44" s="37">
        <f t="shared" si="10"/>
        <v>5779285.34</v>
      </c>
      <c r="O44" s="37">
        <f>SUM(B44:N44)</f>
        <v>204792285.83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9" t="s">
        <v>59</v>
      </c>
      <c r="B45" s="34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16">
        <f t="shared" si="8"/>
        <v>0</v>
      </c>
      <c r="P45"/>
      <c r="Q45"/>
      <c r="R45"/>
      <c r="S45"/>
    </row>
    <row r="46" spans="1:19" ht="18.75" customHeight="1">
      <c r="A46" s="39" t="s">
        <v>60</v>
      </c>
      <c r="B46" s="34">
        <v>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16">
        <f t="shared" si="8"/>
        <v>0</v>
      </c>
      <c r="P46"/>
      <c r="Q46"/>
      <c r="R46"/>
      <c r="S46"/>
    </row>
    <row r="47" spans="1:19" ht="15.75">
      <c r="A47" s="40"/>
      <c r="B47" s="41"/>
      <c r="C47" s="41"/>
      <c r="D47" s="42"/>
      <c r="E47" s="42"/>
      <c r="F47" s="42"/>
      <c r="G47" s="42"/>
      <c r="H47" s="42"/>
      <c r="I47" s="41"/>
      <c r="J47" s="42"/>
      <c r="K47" s="42"/>
      <c r="L47" s="42"/>
      <c r="M47" s="42"/>
      <c r="N47" s="42"/>
      <c r="O47" s="43"/>
      <c r="P47" s="44"/>
      <c r="Q47"/>
      <c r="R47" s="38"/>
      <c r="S47"/>
    </row>
    <row r="48" spans="1:19" ht="12.75" customHeight="1">
      <c r="A48" s="45"/>
      <c r="B48" s="46"/>
      <c r="C48" s="46"/>
      <c r="D48" s="47"/>
      <c r="E48" s="47"/>
      <c r="F48" s="47"/>
      <c r="G48" s="47"/>
      <c r="H48" s="47"/>
      <c r="I48" s="46"/>
      <c r="J48" s="47"/>
      <c r="K48" s="47"/>
      <c r="L48" s="47"/>
      <c r="M48" s="47"/>
      <c r="N48" s="47"/>
      <c r="O48" s="48"/>
      <c r="P48" s="44"/>
      <c r="Q48"/>
      <c r="R48" s="38"/>
      <c r="S48"/>
    </row>
    <row r="49" spans="1:17" ht="15" customHeight="1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  <c r="Q49"/>
    </row>
    <row r="50" spans="1:17" ht="18.75" customHeight="1">
      <c r="A50" s="14" t="s">
        <v>61</v>
      </c>
      <c r="B50" s="52">
        <f aca="true" t="shared" si="11" ref="B50:O50">SUM(B51:B61)</f>
        <v>24992501.71</v>
      </c>
      <c r="C50" s="52">
        <f t="shared" si="11"/>
        <v>18853192.18</v>
      </c>
      <c r="D50" s="52">
        <f t="shared" si="11"/>
        <v>15685367.690000001</v>
      </c>
      <c r="E50" s="52">
        <f t="shared" si="11"/>
        <v>4728809.5600000005</v>
      </c>
      <c r="F50" s="52">
        <f t="shared" si="11"/>
        <v>17780413.7</v>
      </c>
      <c r="G50" s="52">
        <f t="shared" si="11"/>
        <v>23154596.4</v>
      </c>
      <c r="H50" s="52">
        <f t="shared" si="11"/>
        <v>4247333.78</v>
      </c>
      <c r="I50" s="52">
        <f t="shared" si="11"/>
        <v>17778228.85</v>
      </c>
      <c r="J50" s="52">
        <f t="shared" si="11"/>
        <v>17952733.929999996</v>
      </c>
      <c r="K50" s="52">
        <f t="shared" si="11"/>
        <v>22220016.98</v>
      </c>
      <c r="L50" s="52">
        <f t="shared" si="11"/>
        <v>20859957.38</v>
      </c>
      <c r="M50" s="52">
        <f t="shared" si="11"/>
        <v>10759848.31</v>
      </c>
      <c r="N50" s="52">
        <f t="shared" si="11"/>
        <v>5779285.300000001</v>
      </c>
      <c r="O50" s="37">
        <f t="shared" si="11"/>
        <v>204792285.77000004</v>
      </c>
      <c r="Q50"/>
    </row>
    <row r="51" spans="1:18" ht="18.75" customHeight="1">
      <c r="A51" s="26" t="s">
        <v>62</v>
      </c>
      <c r="B51" s="52">
        <v>20937251.37</v>
      </c>
      <c r="C51" s="52">
        <v>13895796.889999999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7">
        <f>SUM(B51:N51)</f>
        <v>34833048.26</v>
      </c>
      <c r="P51"/>
      <c r="Q51"/>
      <c r="R51" s="38"/>
    </row>
    <row r="52" spans="1:16" ht="18.75" customHeight="1">
      <c r="A52" s="26" t="s">
        <v>63</v>
      </c>
      <c r="B52" s="52">
        <v>4055250.3400000003</v>
      </c>
      <c r="C52" s="52">
        <v>4957395.289999999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aca="true" t="shared" si="12" ref="O52:O61">SUM(B52:N52)</f>
        <v>9012645.629999999</v>
      </c>
      <c r="P52"/>
    </row>
    <row r="53" spans="1:17" ht="18.75" customHeight="1">
      <c r="A53" s="26" t="s">
        <v>64</v>
      </c>
      <c r="B53" s="53">
        <v>0</v>
      </c>
      <c r="C53" s="53">
        <v>0</v>
      </c>
      <c r="D53" s="32">
        <v>15685367.690000001</v>
      </c>
      <c r="E53" s="53">
        <v>0</v>
      </c>
      <c r="F53" s="53">
        <v>0</v>
      </c>
      <c r="G53" s="53">
        <v>0</v>
      </c>
      <c r="H53" s="52">
        <v>4247333.78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2"/>
        <v>19932701.470000003</v>
      </c>
      <c r="Q53"/>
    </row>
    <row r="54" spans="1:18" ht="18.75" customHeight="1">
      <c r="A54" s="26" t="s">
        <v>65</v>
      </c>
      <c r="B54" s="53">
        <v>0</v>
      </c>
      <c r="C54" s="53">
        <v>0</v>
      </c>
      <c r="D54" s="53">
        <v>0</v>
      </c>
      <c r="E54" s="32">
        <v>4728809.5600000005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2"/>
        <v>4728809.5600000005</v>
      </c>
      <c r="R54"/>
    </row>
    <row r="55" spans="1:19" ht="18.75" customHeight="1">
      <c r="A55" s="26" t="s">
        <v>66</v>
      </c>
      <c r="B55" s="53">
        <v>0</v>
      </c>
      <c r="C55" s="53">
        <v>0</v>
      </c>
      <c r="D55" s="53">
        <v>0</v>
      </c>
      <c r="E55" s="53">
        <v>0</v>
      </c>
      <c r="F55" s="32">
        <v>17780413.7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2">
        <f t="shared" si="12"/>
        <v>17780413.7</v>
      </c>
      <c r="S55"/>
    </row>
    <row r="56" spans="1:20" ht="18.75" customHeight="1">
      <c r="A56" s="26" t="s">
        <v>67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2">
        <v>23154596.4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2"/>
        <v>23154596.4</v>
      </c>
      <c r="T56"/>
    </row>
    <row r="57" spans="1:21" ht="18.75" customHeight="1">
      <c r="A57" s="26" t="s">
        <v>68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2">
        <v>17778228.85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37">
        <f t="shared" si="12"/>
        <v>17778228.85</v>
      </c>
      <c r="U57"/>
    </row>
    <row r="58" spans="1:22" ht="18.75" customHeight="1">
      <c r="A58" s="26" t="s">
        <v>69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32">
        <v>17952733.929999996</v>
      </c>
      <c r="K58" s="53">
        <v>0</v>
      </c>
      <c r="L58" s="53">
        <v>0</v>
      </c>
      <c r="M58" s="53">
        <v>0</v>
      </c>
      <c r="N58" s="53">
        <v>0</v>
      </c>
      <c r="O58" s="37">
        <f t="shared" si="12"/>
        <v>17952733.929999996</v>
      </c>
      <c r="V58"/>
    </row>
    <row r="59" spans="1:23" ht="18.75" customHeight="1">
      <c r="A59" s="26" t="s">
        <v>70</v>
      </c>
      <c r="B59" s="53">
        <v>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32">
        <v>22220016.98</v>
      </c>
      <c r="L59" s="32">
        <v>20859957.38</v>
      </c>
      <c r="M59" s="53">
        <v>0</v>
      </c>
      <c r="N59" s="53">
        <v>0</v>
      </c>
      <c r="O59" s="37">
        <f t="shared" si="12"/>
        <v>43079974.36</v>
      </c>
      <c r="P59"/>
      <c r="W59"/>
    </row>
    <row r="60" spans="1:25" ht="18.75" customHeight="1">
      <c r="A60" s="26" t="s">
        <v>71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32">
        <v>10759848.31</v>
      </c>
      <c r="N60" s="53">
        <v>0</v>
      </c>
      <c r="O60" s="37">
        <f t="shared" si="12"/>
        <v>10759848.31</v>
      </c>
      <c r="R60"/>
      <c r="Y60"/>
    </row>
    <row r="61" spans="1:26" ht="18.75" customHeight="1">
      <c r="A61" s="40" t="s">
        <v>72</v>
      </c>
      <c r="B61" s="54">
        <v>0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5">
        <v>5779285.300000001</v>
      </c>
      <c r="O61" s="56">
        <f t="shared" si="12"/>
        <v>5779285.300000001</v>
      </c>
      <c r="P61"/>
      <c r="S61"/>
      <c r="Z61"/>
    </row>
    <row r="62" spans="1:12" ht="21" customHeight="1">
      <c r="A62" s="57" t="s">
        <v>74</v>
      </c>
      <c r="B62" s="58"/>
      <c r="C62" s="58"/>
      <c r="D62"/>
      <c r="E62"/>
      <c r="F62"/>
      <c r="G62"/>
      <c r="H62" s="59"/>
      <c r="I62" s="59"/>
      <c r="J62"/>
      <c r="K62"/>
      <c r="L62"/>
    </row>
    <row r="63" spans="1:14" ht="15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</row>
    <row r="64" spans="2:12" ht="13.5">
      <c r="B64" s="58"/>
      <c r="C64" s="58"/>
      <c r="D64"/>
      <c r="E64"/>
      <c r="F64"/>
      <c r="G64"/>
      <c r="H64" s="59"/>
      <c r="I64" s="59"/>
      <c r="J64"/>
      <c r="K64"/>
      <c r="L64"/>
    </row>
    <row r="65" spans="1:12" ht="15.75">
      <c r="A65" s="57"/>
      <c r="B65" s="58"/>
      <c r="C65" s="58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60"/>
      <c r="I66" s="60"/>
      <c r="J66" s="61"/>
      <c r="K66" s="61"/>
      <c r="L66" s="61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3.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2021-05-17T23:33:55Z</dcterms:created>
  <dcterms:modified xsi:type="dcterms:W3CDTF">2021-05-18T02:21:37Z</dcterms:modified>
  <cp:category/>
  <cp:version/>
  <cp:contentType/>
  <cp:contentStatus/>
</cp:coreProperties>
</file>