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<sst xmlns="http://schemas.openxmlformats.org/spreadsheetml/2006/main" count="79" uniqueCount="76">
  <si>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</si>
  <si>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</si>
  <si>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</si>
  <si>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</si>
  <si>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</si>
  <si>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</si>
  <si>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</si>
  <si>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</si>
  <si>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</si>
  <si>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</si>
  <si>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</si>
  <si>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</si>
  <si>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</si>
  <si>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</si>
  <si>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</si>
  <si>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</si>
  <si>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</si>
  <si>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</si>
  <si>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</si>
  <si>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</si>
  <si>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</si>
  <si>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</si>
  <si>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</si>
  <si>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</si>
  <si>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</si>
  <si>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</si>
  <si>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</si>
  <si>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</si>
  <si>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</si>
  <si>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</si>
  <si>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</si>
  <si>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</si>
  <si>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</si>
  <si>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</si>
  <si>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</si>
  <si>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</si>
  <si>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</si>
  <si>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</si>
  <si>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</si>
  <si>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</si>
  <si>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</si>
  <si>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</si>
  <si>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</si>
  <si>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</si>
  <si>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</si>
  <si>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</si>
  <si>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</si>
  <si>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</si>
  <si>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</si>
  <si>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</si>
  <si>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</si>
  <si>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</si>
  <si>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</si>
  <si>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</si>
  <si>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</si>
  <si>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</si>
  <si>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</si>
  <si>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</si>
  <si>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</si>
  <si>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</si>
  <si>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</si>
  <si>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</si>
  <si>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</si>
  <si>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</si>
  <si>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</si>
  <si>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</si>
  <si>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</si>
  <si>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</si>
  <si>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</si>
  <si>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</si>
  <si>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</si>
  <si>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</si>
  <si>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</si>
  <si>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</si>
  <si>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</si>
  <si>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27/08/20 - VENCIMENTO 03/09/20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</si>
</sst>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271061</v>
      </c>
      <c r="C7" s="9">
        <f t="shared" si="0"/>
        <v>185591</v>
      </c>
      <c r="D7" s="9">
        <f t="shared" si="0"/>
        <v>211390</v>
      </c>
      <c r="E7" s="9">
        <f t="shared" si="0"/>
        <v>43964</v>
      </c>
      <c r="F7" s="9">
        <f t="shared" si="0"/>
        <v>154517</v>
      </c>
      <c r="G7" s="9">
        <f t="shared" si="0"/>
        <v>227374</v>
      </c>
      <c r="H7" s="9">
        <f t="shared" si="0"/>
        <v>39599</v>
      </c>
      <c r="I7" s="9">
        <f t="shared" si="0"/>
        <v>189276</v>
      </c>
      <c r="J7" s="9">
        <f t="shared" si="0"/>
        <v>173138</v>
      </c>
      <c r="K7" s="9">
        <f t="shared" si="0"/>
        <v>241214</v>
      </c>
      <c r="L7" s="9">
        <f t="shared" si="0"/>
        <v>188741</v>
      </c>
      <c r="M7" s="9">
        <f t="shared" si="0"/>
        <v>79946</v>
      </c>
      <c r="N7" s="9">
        <f t="shared" si="0"/>
        <v>53955</v>
      </c>
      <c r="O7" s="9">
        <f t="shared" si="0"/>
        <v>2059766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11814</v>
      </c>
      <c r="C8" s="11">
        <f t="shared" si="1"/>
        <v>10337</v>
      </c>
      <c r="D8" s="11">
        <f t="shared" si="1"/>
        <v>8983</v>
      </c>
      <c r="E8" s="11">
        <f t="shared" si="1"/>
        <v>1552</v>
      </c>
      <c r="F8" s="11">
        <f t="shared" si="1"/>
        <v>6186</v>
      </c>
      <c r="G8" s="11">
        <f t="shared" si="1"/>
        <v>9531</v>
      </c>
      <c r="H8" s="11">
        <f t="shared" si="1"/>
        <v>2264</v>
      </c>
      <c r="I8" s="11">
        <f t="shared" si="1"/>
        <v>10473</v>
      </c>
      <c r="J8" s="11">
        <f t="shared" si="1"/>
        <v>8977</v>
      </c>
      <c r="K8" s="11">
        <f t="shared" si="1"/>
        <v>7829</v>
      </c>
      <c r="L8" s="11">
        <f t="shared" si="1"/>
        <v>6879</v>
      </c>
      <c r="M8" s="11">
        <f t="shared" si="1"/>
        <v>3173</v>
      </c>
      <c r="N8" s="11">
        <f t="shared" si="1"/>
        <v>2965</v>
      </c>
      <c r="O8" s="11">
        <f t="shared" si="1"/>
        <v>90963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11814</v>
      </c>
      <c r="C9" s="11">
        <v>10337</v>
      </c>
      <c r="D9" s="11">
        <v>8983</v>
      </c>
      <c r="E9" s="11">
        <v>1552</v>
      </c>
      <c r="F9" s="11">
        <v>6186</v>
      </c>
      <c r="G9" s="11">
        <v>9531</v>
      </c>
      <c r="H9" s="11">
        <v>2262</v>
      </c>
      <c r="I9" s="11">
        <v>10473</v>
      </c>
      <c r="J9" s="11">
        <v>8977</v>
      </c>
      <c r="K9" s="11">
        <v>7825</v>
      </c>
      <c r="L9" s="11">
        <v>6879</v>
      </c>
      <c r="M9" s="11">
        <v>3170</v>
      </c>
      <c r="N9" s="11">
        <v>2965</v>
      </c>
      <c r="O9" s="11">
        <f>SUM(B9:N9)</f>
        <v>90954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259247</v>
      </c>
      <c r="C11" s="13">
        <v>175254</v>
      </c>
      <c r="D11" s="13">
        <v>202407</v>
      </c>
      <c r="E11" s="13">
        <v>42412</v>
      </c>
      <c r="F11" s="13">
        <v>148331</v>
      </c>
      <c r="G11" s="13">
        <v>217843</v>
      </c>
      <c r="H11" s="13">
        <v>37335</v>
      </c>
      <c r="I11" s="13">
        <v>178803</v>
      </c>
      <c r="J11" s="13">
        <v>164161</v>
      </c>
      <c r="K11" s="13">
        <v>233385</v>
      </c>
      <c r="L11" s="13">
        <v>181862</v>
      </c>
      <c r="M11" s="13">
        <v>76773</v>
      </c>
      <c r="N11" s="13">
        <v>50990</v>
      </c>
      <c r="O11" s="11">
        <f>SUM(B11:N11)</f>
        <v>1968803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1.627888586913163</v>
      </c>
      <c r="C15" s="19">
        <v>1.754249872769219</v>
      </c>
      <c r="D15" s="19">
        <v>1.531044251375606</v>
      </c>
      <c r="E15" s="19">
        <v>1.214758241032573</v>
      </c>
      <c r="F15" s="19">
        <v>1.986953265498145</v>
      </c>
      <c r="G15" s="19">
        <v>2.179516189304141</v>
      </c>
      <c r="H15" s="19">
        <v>1.94321401998023</v>
      </c>
      <c r="I15" s="19">
        <v>1.677940998108306</v>
      </c>
      <c r="J15" s="19">
        <v>1.803196720869189</v>
      </c>
      <c r="K15" s="19">
        <v>1.637536776106419</v>
      </c>
      <c r="L15" s="19">
        <v>1.682875333198418</v>
      </c>
      <c r="M15" s="19">
        <v>1.812935828213833</v>
      </c>
      <c r="N15" s="19">
        <v>1.704955764388203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1012480.75</v>
      </c>
      <c r="C17" s="24">
        <f aca="true" t="shared" si="2" ref="C17:N17">C18+C19+C20+C21+C22+C23+C24+C25</f>
        <v>782481.3299999998</v>
      </c>
      <c r="D17" s="24">
        <f t="shared" si="2"/>
        <v>648296.93</v>
      </c>
      <c r="E17" s="24">
        <f t="shared" si="2"/>
        <v>188536.84999999998</v>
      </c>
      <c r="F17" s="24">
        <f t="shared" si="2"/>
        <v>717911.5100000001</v>
      </c>
      <c r="G17" s="24">
        <f t="shared" si="2"/>
        <v>953823.9299999999</v>
      </c>
      <c r="H17" s="24">
        <f t="shared" si="2"/>
        <v>194188.09000000003</v>
      </c>
      <c r="I17" s="24">
        <f t="shared" si="2"/>
        <v>747046.17</v>
      </c>
      <c r="J17" s="24">
        <f t="shared" si="2"/>
        <v>732114.8200000001</v>
      </c>
      <c r="K17" s="24">
        <f t="shared" si="2"/>
        <v>891956.2999999999</v>
      </c>
      <c r="L17" s="24">
        <f t="shared" si="2"/>
        <v>818977.69</v>
      </c>
      <c r="M17" s="24">
        <f t="shared" si="2"/>
        <v>434498.63</v>
      </c>
      <c r="N17" s="24">
        <f t="shared" si="2"/>
        <v>242476.24</v>
      </c>
      <c r="O17" s="24">
        <f>O18+O19+O20+O21+O22+O23+O24+O25</f>
        <v>8364789.239999999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605604.49</v>
      </c>
      <c r="C18" s="30">
        <f t="shared" si="3"/>
        <v>428251.23</v>
      </c>
      <c r="D18" s="30">
        <f t="shared" si="3"/>
        <v>427684.25</v>
      </c>
      <c r="E18" s="30">
        <f t="shared" si="3"/>
        <v>152163.8</v>
      </c>
      <c r="F18" s="30">
        <f t="shared" si="3"/>
        <v>362218.75</v>
      </c>
      <c r="G18" s="30">
        <f t="shared" si="3"/>
        <v>438172.44</v>
      </c>
      <c r="H18" s="30">
        <f t="shared" si="3"/>
        <v>102319.86</v>
      </c>
      <c r="I18" s="30">
        <f t="shared" si="3"/>
        <v>433290.62</v>
      </c>
      <c r="J18" s="30">
        <f t="shared" si="3"/>
        <v>398927.27</v>
      </c>
      <c r="K18" s="30">
        <f t="shared" si="3"/>
        <v>525701.79</v>
      </c>
      <c r="L18" s="30">
        <f t="shared" si="3"/>
        <v>468153.18</v>
      </c>
      <c r="M18" s="30">
        <f t="shared" si="3"/>
        <v>229085.26</v>
      </c>
      <c r="N18" s="30">
        <f t="shared" si="3"/>
        <v>139721.87</v>
      </c>
      <c r="O18" s="30">
        <f aca="true" t="shared" si="4" ref="O18:O25">SUM(B18:N18)</f>
        <v>4711294.81</v>
      </c>
    </row>
    <row r="19" spans="1:23" ht="18.75" customHeight="1">
      <c r="A19" s="26" t="s">
        <v>35</v>
      </c>
      <c r="B19" s="30">
        <f>IF(B15&lt;&gt;0,ROUND((B15-1)*B18,2),0)</f>
        <v>380252.15</v>
      </c>
      <c r="C19" s="30">
        <f aca="true" t="shared" si="5" ref="C19:N19">IF(C15&lt;&gt;0,ROUND((C15-1)*C18,2),0)</f>
        <v>323008.44</v>
      </c>
      <c r="D19" s="30">
        <f t="shared" si="5"/>
        <v>227119.26</v>
      </c>
      <c r="E19" s="30">
        <f t="shared" si="5"/>
        <v>32678.43</v>
      </c>
      <c r="F19" s="30">
        <f t="shared" si="5"/>
        <v>357492.98</v>
      </c>
      <c r="G19" s="30">
        <f t="shared" si="5"/>
        <v>516831.49</v>
      </c>
      <c r="H19" s="30">
        <f t="shared" si="5"/>
        <v>96509.53</v>
      </c>
      <c r="I19" s="30">
        <f t="shared" si="5"/>
        <v>293745.48</v>
      </c>
      <c r="J19" s="30">
        <f t="shared" si="5"/>
        <v>320417.08</v>
      </c>
      <c r="K19" s="30">
        <f t="shared" si="5"/>
        <v>335154.22</v>
      </c>
      <c r="L19" s="30">
        <f t="shared" si="5"/>
        <v>319690.26</v>
      </c>
      <c r="M19" s="30">
        <f t="shared" si="5"/>
        <v>186231.62</v>
      </c>
      <c r="N19" s="30">
        <f t="shared" si="5"/>
        <v>98497.74</v>
      </c>
      <c r="O19" s="30">
        <f t="shared" si="4"/>
        <v>3487628.6800000006</v>
      </c>
      <c r="W19" s="62"/>
    </row>
    <row r="20" spans="1:15" ht="18.75" customHeight="1">
      <c r="A20" s="26" t="s">
        <v>36</v>
      </c>
      <c r="B20" s="30">
        <v>30862.84</v>
      </c>
      <c r="C20" s="30">
        <v>23774.62</v>
      </c>
      <c r="D20" s="30">
        <v>10472.31</v>
      </c>
      <c r="E20" s="30">
        <v>4979.97</v>
      </c>
      <c r="F20" s="30">
        <v>13210.31</v>
      </c>
      <c r="G20" s="30">
        <v>19601.12</v>
      </c>
      <c r="H20" s="30">
        <v>3607.95</v>
      </c>
      <c r="I20" s="30">
        <v>13722.55</v>
      </c>
      <c r="J20" s="30">
        <v>21173.7</v>
      </c>
      <c r="K20" s="30">
        <v>30394.59</v>
      </c>
      <c r="L20" s="30">
        <v>28352.26</v>
      </c>
      <c r="M20" s="30">
        <v>11451.46</v>
      </c>
      <c r="N20" s="30">
        <v>6189.23</v>
      </c>
      <c r="O20" s="30">
        <f t="shared" si="4"/>
        <v>217792.91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13238.6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0</v>
      </c>
      <c r="D23" s="30">
        <v>-1530.4</v>
      </c>
      <c r="E23" s="30">
        <v>0</v>
      </c>
      <c r="F23" s="30">
        <v>-856.57</v>
      </c>
      <c r="G23" s="30">
        <v>-1008.36</v>
      </c>
      <c r="H23" s="30">
        <v>-1058.85</v>
      </c>
      <c r="I23" s="30">
        <v>-380.8</v>
      </c>
      <c r="J23" s="30">
        <v>-1003.47</v>
      </c>
      <c r="K23" s="30">
        <v>0</v>
      </c>
      <c r="L23" s="30">
        <v>-607.52</v>
      </c>
      <c r="M23" s="30">
        <v>-136.7</v>
      </c>
      <c r="N23" s="30">
        <v>-131.3</v>
      </c>
      <c r="O23" s="30">
        <f t="shared" si="4"/>
        <v>-6713.970000000001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-32239.68</v>
      </c>
      <c r="D24" s="30">
        <v>-28247.22</v>
      </c>
      <c r="E24" s="30">
        <v>-8156.4</v>
      </c>
      <c r="F24" s="30">
        <v>-30047.6</v>
      </c>
      <c r="G24" s="30">
        <v>-38970.48</v>
      </c>
      <c r="H24" s="30">
        <v>-7190.4</v>
      </c>
      <c r="I24" s="30">
        <v>-29867.22</v>
      </c>
      <c r="J24" s="30">
        <v>-30785.26</v>
      </c>
      <c r="K24" s="30">
        <v>-36465.64</v>
      </c>
      <c r="L24" s="30">
        <v>-33685.86</v>
      </c>
      <c r="M24" s="30">
        <v>-17834.03</v>
      </c>
      <c r="N24" s="30">
        <v>-10350.45</v>
      </c>
      <c r="O24" s="30">
        <f t="shared" si="4"/>
        <v>-347439.21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17873.86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288987.42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-51981.6</v>
      </c>
      <c r="C27" s="30">
        <f>+C28+C30+C41+C42+C45-C46</f>
        <v>-45482.8</v>
      </c>
      <c r="D27" s="30">
        <f t="shared" si="6"/>
        <v>-39525.2</v>
      </c>
      <c r="E27" s="30">
        <f t="shared" si="6"/>
        <v>-6828.8</v>
      </c>
      <c r="F27" s="30">
        <f t="shared" si="6"/>
        <v>-27218.4</v>
      </c>
      <c r="G27" s="30">
        <f t="shared" si="6"/>
        <v>-41936.4</v>
      </c>
      <c r="H27" s="30">
        <f t="shared" si="6"/>
        <v>-9952.8</v>
      </c>
      <c r="I27" s="30">
        <f t="shared" si="6"/>
        <v>-46081.2</v>
      </c>
      <c r="J27" s="30">
        <f t="shared" si="6"/>
        <v>-39498.8</v>
      </c>
      <c r="K27" s="30">
        <f t="shared" si="6"/>
        <v>-34430</v>
      </c>
      <c r="L27" s="30">
        <f t="shared" si="6"/>
        <v>-30267.6</v>
      </c>
      <c r="M27" s="30">
        <f t="shared" si="6"/>
        <v>-13948</v>
      </c>
      <c r="N27" s="30">
        <f t="shared" si="6"/>
        <v>-13046</v>
      </c>
      <c r="O27" s="30">
        <f t="shared" si="6"/>
        <v>-400197.5999999999</v>
      </c>
    </row>
    <row r="28" spans="1:15" ht="18.75" customHeight="1">
      <c r="A28" s="26" t="s">
        <v>40</v>
      </c>
      <c r="B28" s="31">
        <f>+B29</f>
        <v>-51981.6</v>
      </c>
      <c r="C28" s="31">
        <f>+C29</f>
        <v>-45482.8</v>
      </c>
      <c r="D28" s="31">
        <f aca="true" t="shared" si="7" ref="D28:O28">+D29</f>
        <v>-39525.2</v>
      </c>
      <c r="E28" s="31">
        <f t="shared" si="7"/>
        <v>-6828.8</v>
      </c>
      <c r="F28" s="31">
        <f t="shared" si="7"/>
        <v>-27218.4</v>
      </c>
      <c r="G28" s="31">
        <f t="shared" si="7"/>
        <v>-41936.4</v>
      </c>
      <c r="H28" s="31">
        <f t="shared" si="7"/>
        <v>-9952.8</v>
      </c>
      <c r="I28" s="31">
        <f t="shared" si="7"/>
        <v>-46081.2</v>
      </c>
      <c r="J28" s="31">
        <f t="shared" si="7"/>
        <v>-39498.8</v>
      </c>
      <c r="K28" s="31">
        <f t="shared" si="7"/>
        <v>-34430</v>
      </c>
      <c r="L28" s="31">
        <f t="shared" si="7"/>
        <v>-30267.6</v>
      </c>
      <c r="M28" s="31">
        <f t="shared" si="7"/>
        <v>-13948</v>
      </c>
      <c r="N28" s="31">
        <f t="shared" si="7"/>
        <v>-13046</v>
      </c>
      <c r="O28" s="31">
        <f t="shared" si="7"/>
        <v>-400197.5999999999</v>
      </c>
    </row>
    <row r="29" spans="1:26" ht="18.75" customHeight="1">
      <c r="A29" s="27" t="s">
        <v>41</v>
      </c>
      <c r="B29" s="16">
        <f>ROUND((-B9)*$G$3,2)</f>
        <v>-51981.6</v>
      </c>
      <c r="C29" s="16">
        <f aca="true" t="shared" si="8" ref="C29:N29">ROUND((-C9)*$G$3,2)</f>
        <v>-45482.8</v>
      </c>
      <c r="D29" s="16">
        <f t="shared" si="8"/>
        <v>-39525.2</v>
      </c>
      <c r="E29" s="16">
        <f t="shared" si="8"/>
        <v>-6828.8</v>
      </c>
      <c r="F29" s="16">
        <f t="shared" si="8"/>
        <v>-27218.4</v>
      </c>
      <c r="G29" s="16">
        <f t="shared" si="8"/>
        <v>-41936.4</v>
      </c>
      <c r="H29" s="16">
        <f t="shared" si="8"/>
        <v>-9952.8</v>
      </c>
      <c r="I29" s="16">
        <f t="shared" si="8"/>
        <v>-46081.2</v>
      </c>
      <c r="J29" s="16">
        <f t="shared" si="8"/>
        <v>-39498.8</v>
      </c>
      <c r="K29" s="16">
        <f t="shared" si="8"/>
        <v>-34430</v>
      </c>
      <c r="L29" s="16">
        <f t="shared" si="8"/>
        <v>-30267.6</v>
      </c>
      <c r="M29" s="16">
        <f t="shared" si="8"/>
        <v>-13948</v>
      </c>
      <c r="N29" s="16">
        <f t="shared" si="8"/>
        <v>-13046</v>
      </c>
      <c r="O29" s="32">
        <f aca="true" t="shared" si="9" ref="O29:O46">SUM(B29:N29)</f>
        <v>-400197.5999999999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960499.15</v>
      </c>
      <c r="C44" s="36">
        <f t="shared" si="11"/>
        <v>736998.5299999998</v>
      </c>
      <c r="D44" s="36">
        <f t="shared" si="11"/>
        <v>608771.7300000001</v>
      </c>
      <c r="E44" s="36">
        <f t="shared" si="11"/>
        <v>181708.05</v>
      </c>
      <c r="F44" s="36">
        <f t="shared" si="11"/>
        <v>690693.1100000001</v>
      </c>
      <c r="G44" s="36">
        <f t="shared" si="11"/>
        <v>911887.5299999999</v>
      </c>
      <c r="H44" s="36">
        <f t="shared" si="11"/>
        <v>184235.29000000004</v>
      </c>
      <c r="I44" s="36">
        <f t="shared" si="11"/>
        <v>700964.9700000001</v>
      </c>
      <c r="J44" s="36">
        <f t="shared" si="11"/>
        <v>692616.02</v>
      </c>
      <c r="K44" s="36">
        <f t="shared" si="11"/>
        <v>857526.2999999999</v>
      </c>
      <c r="L44" s="36">
        <f t="shared" si="11"/>
        <v>788710.09</v>
      </c>
      <c r="M44" s="36">
        <f t="shared" si="11"/>
        <v>420550.63</v>
      </c>
      <c r="N44" s="36">
        <f t="shared" si="11"/>
        <v>229430.24</v>
      </c>
      <c r="O44" s="36">
        <f>SUM(B44:N44)</f>
        <v>7964591.639999999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960499.14</v>
      </c>
      <c r="C50" s="51">
        <f t="shared" si="12"/>
        <v>736998.53</v>
      </c>
      <c r="D50" s="51">
        <f t="shared" si="12"/>
        <v>608771.73</v>
      </c>
      <c r="E50" s="51">
        <f t="shared" si="12"/>
        <v>181708.05</v>
      </c>
      <c r="F50" s="51">
        <f t="shared" si="12"/>
        <v>690693.11</v>
      </c>
      <c r="G50" s="51">
        <f t="shared" si="12"/>
        <v>911887.52</v>
      </c>
      <c r="H50" s="51">
        <f t="shared" si="12"/>
        <v>184235.28</v>
      </c>
      <c r="I50" s="51">
        <f t="shared" si="12"/>
        <v>700964.96</v>
      </c>
      <c r="J50" s="51">
        <f t="shared" si="12"/>
        <v>692616.01</v>
      </c>
      <c r="K50" s="51">
        <f t="shared" si="12"/>
        <v>857526.31</v>
      </c>
      <c r="L50" s="51">
        <f t="shared" si="12"/>
        <v>788710.08</v>
      </c>
      <c r="M50" s="51">
        <f t="shared" si="12"/>
        <v>420550.63</v>
      </c>
      <c r="N50" s="51">
        <f t="shared" si="12"/>
        <v>229430.23</v>
      </c>
      <c r="O50" s="36">
        <f t="shared" si="12"/>
        <v>7964591.579999999</v>
      </c>
      <c r="Q50"/>
    </row>
    <row r="51" spans="1:18" ht="18.75" customHeight="1">
      <c r="A51" s="26" t="s">
        <v>59</v>
      </c>
      <c r="B51" s="51">
        <v>803455.41</v>
      </c>
      <c r="C51" s="51">
        <v>541009.86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1344465.27</v>
      </c>
      <c r="P51"/>
      <c r="Q51"/>
      <c r="R51" s="43"/>
    </row>
    <row r="52" spans="1:16" ht="18.75" customHeight="1">
      <c r="A52" s="26" t="s">
        <v>60</v>
      </c>
      <c r="B52" s="51">
        <v>157043.73</v>
      </c>
      <c r="C52" s="51">
        <v>195988.67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353032.4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608771.73</v>
      </c>
      <c r="E53" s="52">
        <v>0</v>
      </c>
      <c r="F53" s="52">
        <v>0</v>
      </c>
      <c r="G53" s="52">
        <v>0</v>
      </c>
      <c r="H53" s="51">
        <v>184235.28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793007.01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181708.05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181708.05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690693.11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690693.11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911887.52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911887.52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700964.96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700964.96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692616.01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692616.01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857526.31</v>
      </c>
      <c r="L59" s="31">
        <v>788710.08</v>
      </c>
      <c r="M59" s="52">
        <v>0</v>
      </c>
      <c r="N59" s="52">
        <v>0</v>
      </c>
      <c r="O59" s="36">
        <f t="shared" si="13"/>
        <v>1646236.3900000001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420550.63</v>
      </c>
      <c r="N60" s="52">
        <v>0</v>
      </c>
      <c r="O60" s="36">
        <f t="shared" si="13"/>
        <v>420550.63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229430.23</v>
      </c>
      <c r="O61" s="55">
        <f t="shared" si="13"/>
        <v>229430.23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2020-09-03T17:58:22Z</dcterms:modified>
  <cp:category/>
  <cp:version/>
  <cp:contentType/>
  <cp:contentStatus/>
</cp:coreProperties>
</file>