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<sst xmlns="http://schemas.openxmlformats.org/spreadsheetml/2006/main" count="79" uniqueCount="76">
  <si>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</si>
  <si>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</si>
  <si>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</si>
  <si>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</si>
  <si>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</si>
  <si>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</si>
  <si>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</si>
  <si>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</si>
  <si>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</si>
  <si>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</si>
  <si>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</si>
  <si>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</si>
  <si>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</si>
  <si>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</si>
  <si>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</si>
  <si>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</si>
  <si>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</si>
  <si>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</si>
  <si>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</si>
  <si>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</si>
  <si>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</si>
  <si>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</si>
  <si>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</si>
  <si>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</si>
  <si>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</si>
  <si>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</si>
  <si>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</si>
  <si>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</si>
  <si>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</si>
  <si>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</si>
  <si>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</si>
  <si>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</si>
  <si>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</si>
  <si>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</si>
  <si>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</si>
  <si>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</si>
  <si>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</si>
  <si>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</si>
  <si>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</si>
  <si>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</si>
  <si>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</si>
  <si>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</si>
  <si>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</si>
  <si>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</si>
  <si>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</si>
  <si>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</si>
  <si>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</si>
  <si>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</si>
  <si>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</si>
  <si>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</si>
  <si>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</si>
  <si>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</si>
  <si>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</si>
  <si>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</si>
  <si>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</si>
  <si>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</si>
  <si>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</si>
  <si>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</si>
  <si>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</si>
  <si>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</si>
  <si>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</si>
  <si>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</si>
  <si>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</si>
  <si>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</si>
  <si>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</si>
  <si>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</si>
  <si>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</si>
  <si>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</si>
  <si>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</si>
  <si>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</si>
  <si>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</si>
  <si>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</si>
  <si>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</si>
  <si>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</si>
  <si>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</si>
  <si>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26/08/20 - VENCIMENTO 02/09/20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</si>
</sst>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271332</v>
      </c>
      <c r="C7" s="9">
        <f t="shared" si="0"/>
        <v>189606</v>
      </c>
      <c r="D7" s="9">
        <f t="shared" si="0"/>
        <v>211355</v>
      </c>
      <c r="E7" s="9">
        <f t="shared" si="0"/>
        <v>44152</v>
      </c>
      <c r="F7" s="9">
        <f t="shared" si="0"/>
        <v>151609</v>
      </c>
      <c r="G7" s="9">
        <f t="shared" si="0"/>
        <v>233879</v>
      </c>
      <c r="H7" s="9">
        <f t="shared" si="0"/>
        <v>37845</v>
      </c>
      <c r="I7" s="9">
        <f t="shared" si="0"/>
        <v>194464</v>
      </c>
      <c r="J7" s="9">
        <f t="shared" si="0"/>
        <v>173177</v>
      </c>
      <c r="K7" s="9">
        <f t="shared" si="0"/>
        <v>241982</v>
      </c>
      <c r="L7" s="9">
        <f t="shared" si="0"/>
        <v>186718</v>
      </c>
      <c r="M7" s="9">
        <f t="shared" si="0"/>
        <v>80014</v>
      </c>
      <c r="N7" s="9">
        <f t="shared" si="0"/>
        <v>53918</v>
      </c>
      <c r="O7" s="9">
        <f t="shared" si="0"/>
        <v>2070051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11791</v>
      </c>
      <c r="C8" s="11">
        <f t="shared" si="1"/>
        <v>10631</v>
      </c>
      <c r="D8" s="11">
        <f t="shared" si="1"/>
        <v>8630</v>
      </c>
      <c r="E8" s="11">
        <f t="shared" si="1"/>
        <v>1534</v>
      </c>
      <c r="F8" s="11">
        <f t="shared" si="1"/>
        <v>5891</v>
      </c>
      <c r="G8" s="11">
        <f t="shared" si="1"/>
        <v>9673</v>
      </c>
      <c r="H8" s="11">
        <f t="shared" si="1"/>
        <v>2136</v>
      </c>
      <c r="I8" s="11">
        <f t="shared" si="1"/>
        <v>10460</v>
      </c>
      <c r="J8" s="11">
        <f t="shared" si="1"/>
        <v>8756</v>
      </c>
      <c r="K8" s="11">
        <f t="shared" si="1"/>
        <v>7897</v>
      </c>
      <c r="L8" s="11">
        <f t="shared" si="1"/>
        <v>6467</v>
      </c>
      <c r="M8" s="11">
        <f t="shared" si="1"/>
        <v>3060</v>
      </c>
      <c r="N8" s="11">
        <f t="shared" si="1"/>
        <v>2970</v>
      </c>
      <c r="O8" s="11">
        <f t="shared" si="1"/>
        <v>89896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11791</v>
      </c>
      <c r="C9" s="11">
        <v>10631</v>
      </c>
      <c r="D9" s="11">
        <v>8630</v>
      </c>
      <c r="E9" s="11">
        <v>1534</v>
      </c>
      <c r="F9" s="11">
        <v>5891</v>
      </c>
      <c r="G9" s="11">
        <v>9673</v>
      </c>
      <c r="H9" s="11">
        <v>2136</v>
      </c>
      <c r="I9" s="11">
        <v>10458</v>
      </c>
      <c r="J9" s="11">
        <v>8756</v>
      </c>
      <c r="K9" s="11">
        <v>7893</v>
      </c>
      <c r="L9" s="11">
        <v>6467</v>
      </c>
      <c r="M9" s="11">
        <v>3056</v>
      </c>
      <c r="N9" s="11">
        <v>2970</v>
      </c>
      <c r="O9" s="11">
        <f>SUM(B9:N9)</f>
        <v>89886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4</v>
      </c>
      <c r="L10" s="13">
        <v>0</v>
      </c>
      <c r="M10" s="13">
        <v>4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259541</v>
      </c>
      <c r="C11" s="13">
        <v>178975</v>
      </c>
      <c r="D11" s="13">
        <v>202725</v>
      </c>
      <c r="E11" s="13">
        <v>42618</v>
      </c>
      <c r="F11" s="13">
        <v>145718</v>
      </c>
      <c r="G11" s="13">
        <v>224206</v>
      </c>
      <c r="H11" s="13">
        <v>35709</v>
      </c>
      <c r="I11" s="13">
        <v>184004</v>
      </c>
      <c r="J11" s="13">
        <v>164421</v>
      </c>
      <c r="K11" s="13">
        <v>234085</v>
      </c>
      <c r="L11" s="13">
        <v>180251</v>
      </c>
      <c r="M11" s="13">
        <v>76954</v>
      </c>
      <c r="N11" s="13">
        <v>50948</v>
      </c>
      <c r="O11" s="11">
        <f>SUM(B11:N11)</f>
        <v>1980155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1.625429506059976</v>
      </c>
      <c r="C15" s="19">
        <v>1.722769722072826</v>
      </c>
      <c r="D15" s="19">
        <v>1.50027653166902</v>
      </c>
      <c r="E15" s="19">
        <v>1.22834075785197</v>
      </c>
      <c r="F15" s="19">
        <v>2.023955367907702</v>
      </c>
      <c r="G15" s="19">
        <v>2.15612003697517</v>
      </c>
      <c r="H15" s="19">
        <v>2.00172504991192</v>
      </c>
      <c r="I15" s="19">
        <v>1.647547005955385</v>
      </c>
      <c r="J15" s="19">
        <v>1.81120396299425</v>
      </c>
      <c r="K15" s="19">
        <v>1.632462635870557</v>
      </c>
      <c r="L15" s="19">
        <v>1.719665598838061</v>
      </c>
      <c r="M15" s="19">
        <v>1.825835634608252</v>
      </c>
      <c r="N15" s="19">
        <v>1.717321970329132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1013907.42</v>
      </c>
      <c r="C17" s="24">
        <f aca="true" t="shared" si="2" ref="C17:N17">C18+C19+C20+C21+C22+C23+C24+C25</f>
        <v>785707.89</v>
      </c>
      <c r="D17" s="24">
        <f t="shared" si="2"/>
        <v>635105.41</v>
      </c>
      <c r="E17" s="24">
        <f t="shared" si="2"/>
        <v>191721.37999999998</v>
      </c>
      <c r="F17" s="24">
        <f t="shared" si="2"/>
        <v>718046.52</v>
      </c>
      <c r="G17" s="24">
        <f t="shared" si="2"/>
        <v>972358.85</v>
      </c>
      <c r="H17" s="24">
        <f t="shared" si="2"/>
        <v>190899.25</v>
      </c>
      <c r="I17" s="24">
        <f t="shared" si="2"/>
        <v>753818.2700000001</v>
      </c>
      <c r="J17" s="24">
        <f t="shared" si="2"/>
        <v>735785.12</v>
      </c>
      <c r="K17" s="24">
        <f t="shared" si="2"/>
        <v>893007.8799999999</v>
      </c>
      <c r="L17" s="24">
        <f t="shared" si="2"/>
        <v>828483.23</v>
      </c>
      <c r="M17" s="24">
        <f t="shared" si="2"/>
        <v>437815</v>
      </c>
      <c r="N17" s="24">
        <f t="shared" si="2"/>
        <v>244037.51</v>
      </c>
      <c r="O17" s="24">
        <f>O18+O19+O20+O21+O22+O23+O24+O25</f>
        <v>8400693.729999999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606209.95</v>
      </c>
      <c r="C18" s="30">
        <f t="shared" si="3"/>
        <v>437515.85</v>
      </c>
      <c r="D18" s="30">
        <f t="shared" si="3"/>
        <v>427613.44</v>
      </c>
      <c r="E18" s="30">
        <f t="shared" si="3"/>
        <v>152814.49</v>
      </c>
      <c r="F18" s="30">
        <f t="shared" si="3"/>
        <v>355401.82</v>
      </c>
      <c r="G18" s="30">
        <f t="shared" si="3"/>
        <v>450708.22</v>
      </c>
      <c r="H18" s="30">
        <f t="shared" si="3"/>
        <v>97787.7</v>
      </c>
      <c r="I18" s="30">
        <f t="shared" si="3"/>
        <v>445166.99</v>
      </c>
      <c r="J18" s="30">
        <f t="shared" si="3"/>
        <v>399017.13</v>
      </c>
      <c r="K18" s="30">
        <f t="shared" si="3"/>
        <v>527375.57</v>
      </c>
      <c r="L18" s="30">
        <f t="shared" si="3"/>
        <v>463135.33</v>
      </c>
      <c r="M18" s="30">
        <f t="shared" si="3"/>
        <v>229280.12</v>
      </c>
      <c r="N18" s="30">
        <f t="shared" si="3"/>
        <v>139626.05</v>
      </c>
      <c r="O18" s="30">
        <f aca="true" t="shared" si="4" ref="O18:O25">SUM(B18:N18)</f>
        <v>4731652.659999999</v>
      </c>
    </row>
    <row r="19" spans="1:23" ht="18.75" customHeight="1">
      <c r="A19" s="26" t="s">
        <v>35</v>
      </c>
      <c r="B19" s="30">
        <f>IF(B15&lt;&gt;0,ROUND((B15-1)*B18,2),0)</f>
        <v>379141.59</v>
      </c>
      <c r="C19" s="30">
        <f aca="true" t="shared" si="5" ref="C19:N19">IF(C15&lt;&gt;0,ROUND((C15-1)*C18,2),0)</f>
        <v>316223.21</v>
      </c>
      <c r="D19" s="30">
        <f t="shared" si="5"/>
        <v>213924.97</v>
      </c>
      <c r="E19" s="30">
        <f t="shared" si="5"/>
        <v>34893.78</v>
      </c>
      <c r="F19" s="30">
        <f t="shared" si="5"/>
        <v>363915.6</v>
      </c>
      <c r="G19" s="30">
        <f t="shared" si="5"/>
        <v>521072.8</v>
      </c>
      <c r="H19" s="30">
        <f t="shared" si="5"/>
        <v>97956.39</v>
      </c>
      <c r="I19" s="30">
        <f t="shared" si="5"/>
        <v>288266.55</v>
      </c>
      <c r="J19" s="30">
        <f t="shared" si="5"/>
        <v>323684.28</v>
      </c>
      <c r="K19" s="30">
        <f t="shared" si="5"/>
        <v>333545.34</v>
      </c>
      <c r="L19" s="30">
        <f t="shared" si="5"/>
        <v>333302.56</v>
      </c>
      <c r="M19" s="30">
        <f t="shared" si="5"/>
        <v>189347.69</v>
      </c>
      <c r="N19" s="30">
        <f t="shared" si="5"/>
        <v>100156.83</v>
      </c>
      <c r="O19" s="30">
        <f t="shared" si="4"/>
        <v>3495431.59</v>
      </c>
      <c r="W19" s="62"/>
    </row>
    <row r="20" spans="1:15" ht="18.75" customHeight="1">
      <c r="A20" s="26" t="s">
        <v>36</v>
      </c>
      <c r="B20" s="30">
        <v>32794.61</v>
      </c>
      <c r="C20" s="30">
        <v>24521.79</v>
      </c>
      <c r="D20" s="30">
        <v>10620.5</v>
      </c>
      <c r="E20" s="30">
        <v>5298.46</v>
      </c>
      <c r="F20" s="30">
        <v>13739.63</v>
      </c>
      <c r="G20" s="30">
        <v>21266.43</v>
      </c>
      <c r="H20" s="30">
        <v>3417.38</v>
      </c>
      <c r="I20" s="30">
        <v>14081.27</v>
      </c>
      <c r="J20" s="30">
        <v>21469.08</v>
      </c>
      <c r="K20" s="30">
        <v>31381.27</v>
      </c>
      <c r="L20" s="30">
        <v>29224.6</v>
      </c>
      <c r="M20" s="30">
        <v>11455.82</v>
      </c>
      <c r="N20" s="30">
        <v>6189.23</v>
      </c>
      <c r="O20" s="30">
        <f t="shared" si="4"/>
        <v>225460.07000000004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13238.6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0</v>
      </c>
      <c r="D23" s="30">
        <v>-2219.08</v>
      </c>
      <c r="E23" s="30">
        <v>0</v>
      </c>
      <c r="F23" s="30">
        <v>-856.57</v>
      </c>
      <c r="G23" s="30">
        <v>-504.18</v>
      </c>
      <c r="H23" s="30">
        <v>-1140.3</v>
      </c>
      <c r="I23" s="30">
        <v>-228.48</v>
      </c>
      <c r="J23" s="30">
        <v>-849.09</v>
      </c>
      <c r="K23" s="30">
        <v>0</v>
      </c>
      <c r="L23" s="30">
        <v>-227.82</v>
      </c>
      <c r="M23" s="30">
        <v>0</v>
      </c>
      <c r="N23" s="30">
        <v>-65.65</v>
      </c>
      <c r="O23" s="30">
        <f t="shared" si="4"/>
        <v>-6091.169999999999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-32239.68</v>
      </c>
      <c r="D24" s="30">
        <v>-27633.15</v>
      </c>
      <c r="E24" s="30">
        <v>-8156.4</v>
      </c>
      <c r="F24" s="30">
        <v>-30047.6</v>
      </c>
      <c r="G24" s="30">
        <v>-39382.14</v>
      </c>
      <c r="H24" s="30">
        <v>-7121.92</v>
      </c>
      <c r="I24" s="30">
        <v>-30003.6</v>
      </c>
      <c r="J24" s="30">
        <v>-30921.78</v>
      </c>
      <c r="K24" s="30">
        <v>-36465.64</v>
      </c>
      <c r="L24" s="30">
        <v>-34026.81</v>
      </c>
      <c r="M24" s="30">
        <v>-17969.65</v>
      </c>
      <c r="N24" s="30">
        <v>-10418.1</v>
      </c>
      <c r="O24" s="30">
        <f t="shared" si="4"/>
        <v>-347985.44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17873.86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288987.42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-51880.4</v>
      </c>
      <c r="C27" s="30">
        <f>+C28+C30+C41+C42+C45-C46</f>
        <v>-46776.4</v>
      </c>
      <c r="D27" s="30">
        <f t="shared" si="6"/>
        <v>-37972</v>
      </c>
      <c r="E27" s="30">
        <f t="shared" si="6"/>
        <v>-6749.6</v>
      </c>
      <c r="F27" s="30">
        <f t="shared" si="6"/>
        <v>-25920.4</v>
      </c>
      <c r="G27" s="30">
        <f t="shared" si="6"/>
        <v>-42561.2</v>
      </c>
      <c r="H27" s="30">
        <f t="shared" si="6"/>
        <v>-9398.4</v>
      </c>
      <c r="I27" s="30">
        <f t="shared" si="6"/>
        <v>-46015.2</v>
      </c>
      <c r="J27" s="30">
        <f t="shared" si="6"/>
        <v>-38526.4</v>
      </c>
      <c r="K27" s="30">
        <f t="shared" si="6"/>
        <v>-34729.2</v>
      </c>
      <c r="L27" s="30">
        <f t="shared" si="6"/>
        <v>-28454.8</v>
      </c>
      <c r="M27" s="30">
        <f t="shared" si="6"/>
        <v>-13446.4</v>
      </c>
      <c r="N27" s="30">
        <f t="shared" si="6"/>
        <v>-13068</v>
      </c>
      <c r="O27" s="30">
        <f t="shared" si="6"/>
        <v>-395498.4</v>
      </c>
    </row>
    <row r="28" spans="1:15" ht="18.75" customHeight="1">
      <c r="A28" s="26" t="s">
        <v>40</v>
      </c>
      <c r="B28" s="31">
        <f>+B29</f>
        <v>-51880.4</v>
      </c>
      <c r="C28" s="31">
        <f>+C29</f>
        <v>-46776.4</v>
      </c>
      <c r="D28" s="31">
        <f aca="true" t="shared" si="7" ref="D28:O28">+D29</f>
        <v>-37972</v>
      </c>
      <c r="E28" s="31">
        <f t="shared" si="7"/>
        <v>-6749.6</v>
      </c>
      <c r="F28" s="31">
        <f t="shared" si="7"/>
        <v>-25920.4</v>
      </c>
      <c r="G28" s="31">
        <f t="shared" si="7"/>
        <v>-42561.2</v>
      </c>
      <c r="H28" s="31">
        <f t="shared" si="7"/>
        <v>-9398.4</v>
      </c>
      <c r="I28" s="31">
        <f t="shared" si="7"/>
        <v>-46015.2</v>
      </c>
      <c r="J28" s="31">
        <f t="shared" si="7"/>
        <v>-38526.4</v>
      </c>
      <c r="K28" s="31">
        <f t="shared" si="7"/>
        <v>-34729.2</v>
      </c>
      <c r="L28" s="31">
        <f t="shared" si="7"/>
        <v>-28454.8</v>
      </c>
      <c r="M28" s="31">
        <f t="shared" si="7"/>
        <v>-13446.4</v>
      </c>
      <c r="N28" s="31">
        <f t="shared" si="7"/>
        <v>-13068</v>
      </c>
      <c r="O28" s="31">
        <f t="shared" si="7"/>
        <v>-395498.4</v>
      </c>
    </row>
    <row r="29" spans="1:26" ht="18.75" customHeight="1">
      <c r="A29" s="27" t="s">
        <v>41</v>
      </c>
      <c r="B29" s="16">
        <f>ROUND((-B9)*$G$3,2)</f>
        <v>-51880.4</v>
      </c>
      <c r="C29" s="16">
        <f aca="true" t="shared" si="8" ref="C29:N29">ROUND((-C9)*$G$3,2)</f>
        <v>-46776.4</v>
      </c>
      <c r="D29" s="16">
        <f t="shared" si="8"/>
        <v>-37972</v>
      </c>
      <c r="E29" s="16">
        <f t="shared" si="8"/>
        <v>-6749.6</v>
      </c>
      <c r="F29" s="16">
        <f t="shared" si="8"/>
        <v>-25920.4</v>
      </c>
      <c r="G29" s="16">
        <f t="shared" si="8"/>
        <v>-42561.2</v>
      </c>
      <c r="H29" s="16">
        <f t="shared" si="8"/>
        <v>-9398.4</v>
      </c>
      <c r="I29" s="16">
        <f t="shared" si="8"/>
        <v>-46015.2</v>
      </c>
      <c r="J29" s="16">
        <f t="shared" si="8"/>
        <v>-38526.4</v>
      </c>
      <c r="K29" s="16">
        <f t="shared" si="8"/>
        <v>-34729.2</v>
      </c>
      <c r="L29" s="16">
        <f t="shared" si="8"/>
        <v>-28454.8</v>
      </c>
      <c r="M29" s="16">
        <f t="shared" si="8"/>
        <v>-13446.4</v>
      </c>
      <c r="N29" s="16">
        <f t="shared" si="8"/>
        <v>-13068</v>
      </c>
      <c r="O29" s="32">
        <f aca="true" t="shared" si="9" ref="O29:O46">SUM(B29:N29)</f>
        <v>-395498.4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962027.02</v>
      </c>
      <c r="C44" s="36">
        <f t="shared" si="11"/>
        <v>738931.49</v>
      </c>
      <c r="D44" s="36">
        <f t="shared" si="11"/>
        <v>597133.41</v>
      </c>
      <c r="E44" s="36">
        <f t="shared" si="11"/>
        <v>184971.77999999997</v>
      </c>
      <c r="F44" s="36">
        <f t="shared" si="11"/>
        <v>692126.12</v>
      </c>
      <c r="G44" s="36">
        <f t="shared" si="11"/>
        <v>929797.65</v>
      </c>
      <c r="H44" s="36">
        <f t="shared" si="11"/>
        <v>181500.85</v>
      </c>
      <c r="I44" s="36">
        <f t="shared" si="11"/>
        <v>707803.0700000002</v>
      </c>
      <c r="J44" s="36">
        <f t="shared" si="11"/>
        <v>697258.72</v>
      </c>
      <c r="K44" s="36">
        <f t="shared" si="11"/>
        <v>858278.6799999999</v>
      </c>
      <c r="L44" s="36">
        <f t="shared" si="11"/>
        <v>800028.4299999999</v>
      </c>
      <c r="M44" s="36">
        <f t="shared" si="11"/>
        <v>424368.6</v>
      </c>
      <c r="N44" s="36">
        <f t="shared" si="11"/>
        <v>230969.51</v>
      </c>
      <c r="O44" s="36">
        <f>SUM(B44:N44)</f>
        <v>8005195.329999998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962027.03</v>
      </c>
      <c r="C50" s="51">
        <f t="shared" si="12"/>
        <v>738931.48</v>
      </c>
      <c r="D50" s="51">
        <f t="shared" si="12"/>
        <v>597133.4</v>
      </c>
      <c r="E50" s="51">
        <f t="shared" si="12"/>
        <v>184971.77</v>
      </c>
      <c r="F50" s="51">
        <f t="shared" si="12"/>
        <v>692126.12</v>
      </c>
      <c r="G50" s="51">
        <f t="shared" si="12"/>
        <v>929797.66</v>
      </c>
      <c r="H50" s="51">
        <f t="shared" si="12"/>
        <v>181500.84</v>
      </c>
      <c r="I50" s="51">
        <f t="shared" si="12"/>
        <v>707803.07</v>
      </c>
      <c r="J50" s="51">
        <f t="shared" si="12"/>
        <v>697258.71</v>
      </c>
      <c r="K50" s="51">
        <f t="shared" si="12"/>
        <v>858278.68</v>
      </c>
      <c r="L50" s="51">
        <f t="shared" si="12"/>
        <v>800028.43</v>
      </c>
      <c r="M50" s="51">
        <f t="shared" si="12"/>
        <v>424368.6</v>
      </c>
      <c r="N50" s="51">
        <f t="shared" si="12"/>
        <v>230969.52</v>
      </c>
      <c r="O50" s="36">
        <f t="shared" si="12"/>
        <v>8005195.31</v>
      </c>
      <c r="Q50"/>
    </row>
    <row r="51" spans="1:18" ht="18.75" customHeight="1">
      <c r="A51" s="26" t="s">
        <v>59</v>
      </c>
      <c r="B51" s="51">
        <v>804723.56</v>
      </c>
      <c r="C51" s="51">
        <v>542401.59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1347125.15</v>
      </c>
      <c r="P51"/>
      <c r="Q51"/>
      <c r="R51" s="43"/>
    </row>
    <row r="52" spans="1:16" ht="18.75" customHeight="1">
      <c r="A52" s="26" t="s">
        <v>60</v>
      </c>
      <c r="B52" s="51">
        <v>157303.47</v>
      </c>
      <c r="C52" s="51">
        <v>196529.89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353833.36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597133.4</v>
      </c>
      <c r="E53" s="52">
        <v>0</v>
      </c>
      <c r="F53" s="52">
        <v>0</v>
      </c>
      <c r="G53" s="52">
        <v>0</v>
      </c>
      <c r="H53" s="51">
        <v>181500.84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778634.24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184971.77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184971.77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692126.12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692126.12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929797.66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929797.66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707803.07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707803.07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697258.71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697258.71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858278.68</v>
      </c>
      <c r="L59" s="31">
        <v>800028.43</v>
      </c>
      <c r="M59" s="52">
        <v>0</v>
      </c>
      <c r="N59" s="52">
        <v>0</v>
      </c>
      <c r="O59" s="36">
        <f t="shared" si="13"/>
        <v>1658307.11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424368.6</v>
      </c>
      <c r="N60" s="52">
        <v>0</v>
      </c>
      <c r="O60" s="36">
        <f t="shared" si="13"/>
        <v>424368.6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230969.52</v>
      </c>
      <c r="O61" s="55">
        <f t="shared" si="13"/>
        <v>230969.52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2020-09-01T18:37:13Z</dcterms:modified>
  <cp:category/>
  <cp:version/>
  <cp:contentType/>
  <cp:contentStatus/>
</cp:coreProperties>
</file>