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<sst xmlns="http://schemas.openxmlformats.org/spreadsheetml/2006/main" count="79" uniqueCount="76">
  <si>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</si>
  <si>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</si>
  <si>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</si>
  <si>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</si>
  <si>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</si>
  <si>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</si>
  <si>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</si>
  <si>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</si>
  <si>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</si>
  <si>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</si>
  <si>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</si>
  <si>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</si>
  <si>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</si>
  <si>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</si>
  <si>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</si>
  <si>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</si>
  <si>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</si>
  <si>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</si>
  <si>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</si>
  <si>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</si>
  <si>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</si>
  <si>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</si>
  <si>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</si>
  <si>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</si>
  <si>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</si>
  <si>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</si>
  <si>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</si>
  <si>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</si>
  <si>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</si>
  <si>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</si>
  <si>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</si>
  <si>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</si>
  <si>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</si>
  <si>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</si>
  <si>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</si>
  <si>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</si>
  <si>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</si>
  <si>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</si>
  <si>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</si>
  <si>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</si>
  <si>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</si>
  <si>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</si>
  <si>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</si>
  <si>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</si>
  <si>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</si>
  <si>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</si>
  <si>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</si>
  <si>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</si>
  <si>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</si>
  <si>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</si>
  <si>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</si>
  <si>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</si>
  <si>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</si>
  <si>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</si>
  <si>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</si>
  <si>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</si>
  <si>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</si>
  <si>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</si>
  <si>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</si>
  <si>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</si>
  <si>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</si>
  <si>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</si>
  <si>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</si>
  <si>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</si>
  <si>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</si>
  <si>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</si>
  <si>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</si>
  <si>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</si>
  <si>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</si>
  <si>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</si>
  <si>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</si>
  <si>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</si>
  <si>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</si>
  <si>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</si>
  <si>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</si>
  <si>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21/08/20 - VENCIMENTO 28/08/20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</si>
</sst>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230656</v>
      </c>
      <c r="C7" s="9">
        <f t="shared" si="0"/>
        <v>160340</v>
      </c>
      <c r="D7" s="9">
        <f t="shared" si="0"/>
        <v>183687</v>
      </c>
      <c r="E7" s="9">
        <f t="shared" si="0"/>
        <v>37031</v>
      </c>
      <c r="F7" s="9">
        <f t="shared" si="0"/>
        <v>117523</v>
      </c>
      <c r="G7" s="9">
        <f t="shared" si="0"/>
        <v>201582</v>
      </c>
      <c r="H7" s="9">
        <f t="shared" si="0"/>
        <v>32193</v>
      </c>
      <c r="I7" s="9">
        <f t="shared" si="0"/>
        <v>161889</v>
      </c>
      <c r="J7" s="9">
        <f t="shared" si="0"/>
        <v>146905</v>
      </c>
      <c r="K7" s="9">
        <f t="shared" si="0"/>
        <v>209212</v>
      </c>
      <c r="L7" s="9">
        <f t="shared" si="0"/>
        <v>162105</v>
      </c>
      <c r="M7" s="9">
        <f t="shared" si="0"/>
        <v>71264</v>
      </c>
      <c r="N7" s="9">
        <f t="shared" si="0"/>
        <v>48202</v>
      </c>
      <c r="O7" s="9">
        <f t="shared" si="0"/>
        <v>1762589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11260</v>
      </c>
      <c r="C8" s="11">
        <f t="shared" si="1"/>
        <v>9778</v>
      </c>
      <c r="D8" s="11">
        <f t="shared" si="1"/>
        <v>8430</v>
      </c>
      <c r="E8" s="11">
        <f t="shared" si="1"/>
        <v>1244</v>
      </c>
      <c r="F8" s="11">
        <f t="shared" si="1"/>
        <v>4903</v>
      </c>
      <c r="G8" s="11">
        <f t="shared" si="1"/>
        <v>9227</v>
      </c>
      <c r="H8" s="11">
        <f t="shared" si="1"/>
        <v>1810</v>
      </c>
      <c r="I8" s="11">
        <f t="shared" si="1"/>
        <v>9957</v>
      </c>
      <c r="J8" s="11">
        <f t="shared" si="1"/>
        <v>8077</v>
      </c>
      <c r="K8" s="11">
        <f t="shared" si="1"/>
        <v>7400</v>
      </c>
      <c r="L8" s="11">
        <f t="shared" si="1"/>
        <v>6103</v>
      </c>
      <c r="M8" s="11">
        <f t="shared" si="1"/>
        <v>2926</v>
      </c>
      <c r="N8" s="11">
        <f t="shared" si="1"/>
        <v>2773</v>
      </c>
      <c r="O8" s="11">
        <f t="shared" si="1"/>
        <v>83888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11260</v>
      </c>
      <c r="C9" s="11">
        <v>9778</v>
      </c>
      <c r="D9" s="11">
        <v>8430</v>
      </c>
      <c r="E9" s="11">
        <v>1244</v>
      </c>
      <c r="F9" s="11">
        <v>4903</v>
      </c>
      <c r="G9" s="11">
        <v>9227</v>
      </c>
      <c r="H9" s="11">
        <v>1810</v>
      </c>
      <c r="I9" s="11">
        <v>9955</v>
      </c>
      <c r="J9" s="11">
        <v>8077</v>
      </c>
      <c r="K9" s="11">
        <v>7395</v>
      </c>
      <c r="L9" s="11">
        <v>6103</v>
      </c>
      <c r="M9" s="11">
        <v>2924</v>
      </c>
      <c r="N9" s="11">
        <v>2773</v>
      </c>
      <c r="O9" s="11">
        <f>SUM(B9:N9)</f>
        <v>83879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5</v>
      </c>
      <c r="L10" s="13">
        <v>0</v>
      </c>
      <c r="M10" s="13">
        <v>2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219396</v>
      </c>
      <c r="C11" s="13">
        <v>150562</v>
      </c>
      <c r="D11" s="13">
        <v>175257</v>
      </c>
      <c r="E11" s="13">
        <v>35787</v>
      </c>
      <c r="F11" s="13">
        <v>112620</v>
      </c>
      <c r="G11" s="13">
        <v>192355</v>
      </c>
      <c r="H11" s="13">
        <v>30383</v>
      </c>
      <c r="I11" s="13">
        <v>151932</v>
      </c>
      <c r="J11" s="13">
        <v>138828</v>
      </c>
      <c r="K11" s="13">
        <v>201812</v>
      </c>
      <c r="L11" s="13">
        <v>156002</v>
      </c>
      <c r="M11" s="13">
        <v>68338</v>
      </c>
      <c r="N11" s="13">
        <v>45429</v>
      </c>
      <c r="O11" s="11">
        <f>SUM(B11:N11)</f>
        <v>1678701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1.858046207458444</v>
      </c>
      <c r="C15" s="19">
        <v>1.97630098252825</v>
      </c>
      <c r="D15" s="19">
        <v>1.669458805851785</v>
      </c>
      <c r="E15" s="19">
        <v>1.399444937418121</v>
      </c>
      <c r="F15" s="19">
        <v>2.517406436063236</v>
      </c>
      <c r="G15" s="19">
        <v>2.436946575287889</v>
      </c>
      <c r="H15" s="19">
        <v>2.187539455359083</v>
      </c>
      <c r="I15" s="19">
        <v>1.902282505904564</v>
      </c>
      <c r="J15" s="19">
        <v>2.041297948207848</v>
      </c>
      <c r="K15" s="19">
        <v>1.842048843287566</v>
      </c>
      <c r="L15" s="19">
        <v>1.915721421822494</v>
      </c>
      <c r="M15" s="19">
        <v>1.99648063146224</v>
      </c>
      <c r="N15" s="19">
        <v>1.863395194020841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986082.53</v>
      </c>
      <c r="C17" s="24">
        <f aca="true" t="shared" si="2" ref="C17:N17">C18+C19+C20+C21+C22+C23+C24+C25</f>
        <v>762624.3300000001</v>
      </c>
      <c r="D17" s="24">
        <f t="shared" si="2"/>
        <v>613892.88</v>
      </c>
      <c r="E17" s="24">
        <f t="shared" si="2"/>
        <v>183558.08000000002</v>
      </c>
      <c r="F17" s="24">
        <f t="shared" si="2"/>
        <v>692493.93</v>
      </c>
      <c r="G17" s="24">
        <f t="shared" si="2"/>
        <v>946866.7699999999</v>
      </c>
      <c r="H17" s="24">
        <f t="shared" si="2"/>
        <v>176562.02000000002</v>
      </c>
      <c r="I17" s="24">
        <f t="shared" si="2"/>
        <v>725216.3500000001</v>
      </c>
      <c r="J17" s="24">
        <f t="shared" si="2"/>
        <v>702638.9700000001</v>
      </c>
      <c r="K17" s="24">
        <f t="shared" si="2"/>
        <v>872013.07</v>
      </c>
      <c r="L17" s="24">
        <f t="shared" si="2"/>
        <v>802458.62</v>
      </c>
      <c r="M17" s="24">
        <f t="shared" si="2"/>
        <v>426762.25</v>
      </c>
      <c r="N17" s="24">
        <f t="shared" si="2"/>
        <v>236854.89</v>
      </c>
      <c r="O17" s="24">
        <f>O18+O19+O20+O21+O22+O23+O24+O25</f>
        <v>8128024.689999998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515331.64</v>
      </c>
      <c r="C18" s="30">
        <f t="shared" si="3"/>
        <v>369984.55</v>
      </c>
      <c r="D18" s="30">
        <f t="shared" si="3"/>
        <v>371635.54</v>
      </c>
      <c r="E18" s="30">
        <f t="shared" si="3"/>
        <v>128167.99</v>
      </c>
      <c r="F18" s="30">
        <f t="shared" si="3"/>
        <v>275497.42</v>
      </c>
      <c r="G18" s="30">
        <f t="shared" si="3"/>
        <v>388468.67</v>
      </c>
      <c r="H18" s="30">
        <f t="shared" si="3"/>
        <v>83183.49</v>
      </c>
      <c r="I18" s="30">
        <f t="shared" si="3"/>
        <v>370596.3</v>
      </c>
      <c r="J18" s="30">
        <f t="shared" si="3"/>
        <v>338483.81</v>
      </c>
      <c r="K18" s="30">
        <f t="shared" si="3"/>
        <v>455956.63</v>
      </c>
      <c r="L18" s="30">
        <f t="shared" si="3"/>
        <v>402085.24</v>
      </c>
      <c r="M18" s="30">
        <f t="shared" si="3"/>
        <v>204206.99</v>
      </c>
      <c r="N18" s="30">
        <f t="shared" si="3"/>
        <v>124823.9</v>
      </c>
      <c r="O18" s="30">
        <f aca="true" t="shared" si="4" ref="O18:O25">SUM(B18:N18)</f>
        <v>4028422.1699999995</v>
      </c>
    </row>
    <row r="19" spans="1:23" ht="18.75" customHeight="1">
      <c r="A19" s="26" t="s">
        <v>35</v>
      </c>
      <c r="B19" s="30">
        <f>IF(B15&lt;&gt;0,ROUND((B15-1)*B18,2),0)</f>
        <v>442178.36</v>
      </c>
      <c r="C19" s="30">
        <f aca="true" t="shared" si="5" ref="C19:N19">IF(C15&lt;&gt;0,ROUND((C15-1)*C18,2),0)</f>
        <v>361216.28</v>
      </c>
      <c r="D19" s="30">
        <f t="shared" si="5"/>
        <v>248794.68</v>
      </c>
      <c r="E19" s="30">
        <f t="shared" si="5"/>
        <v>51196.05</v>
      </c>
      <c r="F19" s="30">
        <f t="shared" si="5"/>
        <v>418041.56</v>
      </c>
      <c r="G19" s="30">
        <f t="shared" si="5"/>
        <v>558208.72</v>
      </c>
      <c r="H19" s="30">
        <f t="shared" si="5"/>
        <v>98783.68</v>
      </c>
      <c r="I19" s="30">
        <f t="shared" si="5"/>
        <v>334382.56</v>
      </c>
      <c r="J19" s="30">
        <f t="shared" si="5"/>
        <v>352462.5</v>
      </c>
      <c r="K19" s="30">
        <f t="shared" si="5"/>
        <v>383937.75</v>
      </c>
      <c r="L19" s="30">
        <f t="shared" si="5"/>
        <v>368198.07</v>
      </c>
      <c r="M19" s="30">
        <f t="shared" si="5"/>
        <v>203488.31</v>
      </c>
      <c r="N19" s="30">
        <f t="shared" si="5"/>
        <v>107772.36</v>
      </c>
      <c r="O19" s="30">
        <f t="shared" si="4"/>
        <v>3928660.88</v>
      </c>
      <c r="W19" s="62"/>
    </row>
    <row r="20" spans="1:15" ht="18.75" customHeight="1">
      <c r="A20" s="26" t="s">
        <v>36</v>
      </c>
      <c r="B20" s="30">
        <v>32811.26</v>
      </c>
      <c r="C20" s="30">
        <v>23983.43</v>
      </c>
      <c r="D20" s="30">
        <v>10541.03</v>
      </c>
      <c r="E20" s="30">
        <v>5479.39</v>
      </c>
      <c r="F20" s="30">
        <v>13927.16</v>
      </c>
      <c r="G20" s="30">
        <v>21538.09</v>
      </c>
      <c r="H20" s="30">
        <v>2921.92</v>
      </c>
      <c r="I20" s="30">
        <v>13965.91</v>
      </c>
      <c r="J20" s="30">
        <v>21473.33</v>
      </c>
      <c r="K20" s="30">
        <v>31412.99</v>
      </c>
      <c r="L20" s="30">
        <v>29385.57</v>
      </c>
      <c r="M20" s="30">
        <v>11336.12</v>
      </c>
      <c r="N20" s="30">
        <v>6189.23</v>
      </c>
      <c r="O20" s="30">
        <f t="shared" si="4"/>
        <v>224965.43000000002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-75.13</v>
      </c>
      <c r="D23" s="30">
        <v>-2448.64</v>
      </c>
      <c r="E23" s="30">
        <v>0</v>
      </c>
      <c r="F23" s="30">
        <v>-545.09</v>
      </c>
      <c r="G23" s="30">
        <v>-588.21</v>
      </c>
      <c r="H23" s="30">
        <v>-1547.55</v>
      </c>
      <c r="I23" s="30">
        <v>-533.12</v>
      </c>
      <c r="J23" s="30">
        <v>-1466.61</v>
      </c>
      <c r="K23" s="30">
        <v>0</v>
      </c>
      <c r="L23" s="30">
        <v>-531.58</v>
      </c>
      <c r="M23" s="30">
        <v>-68.35</v>
      </c>
      <c r="N23" s="30">
        <v>-196.95</v>
      </c>
      <c r="O23" s="30">
        <f t="shared" si="4"/>
        <v>-8001.23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-43598.97</v>
      </c>
      <c r="C24" s="30">
        <v>-32171.52</v>
      </c>
      <c r="D24" s="30">
        <v>-27428.46</v>
      </c>
      <c r="E24" s="30">
        <v>-8156.4</v>
      </c>
      <c r="F24" s="30">
        <v>-30320.76</v>
      </c>
      <c r="G24" s="30">
        <v>-39313.53</v>
      </c>
      <c r="H24" s="30">
        <v>-6779.52</v>
      </c>
      <c r="I24" s="30">
        <v>-29730.84</v>
      </c>
      <c r="J24" s="30">
        <v>-30375.7</v>
      </c>
      <c r="K24" s="30">
        <v>-36465.64</v>
      </c>
      <c r="L24" s="30">
        <v>-33754.05</v>
      </c>
      <c r="M24" s="30">
        <v>-17901.84</v>
      </c>
      <c r="N24" s="30">
        <v>-10282.8</v>
      </c>
      <c r="O24" s="30">
        <f t="shared" si="4"/>
        <v>-346280.03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17229.17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288342.73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-49544</v>
      </c>
      <c r="C27" s="30">
        <f>+C28+C30+C41+C42+C45-C46</f>
        <v>-43023.2</v>
      </c>
      <c r="D27" s="30">
        <f t="shared" si="6"/>
        <v>-37092</v>
      </c>
      <c r="E27" s="30">
        <f t="shared" si="6"/>
        <v>-5473.6</v>
      </c>
      <c r="F27" s="30">
        <f t="shared" si="6"/>
        <v>-21573.2</v>
      </c>
      <c r="G27" s="30">
        <f t="shared" si="6"/>
        <v>-40598.8</v>
      </c>
      <c r="H27" s="30">
        <f t="shared" si="6"/>
        <v>-7964</v>
      </c>
      <c r="I27" s="30">
        <f t="shared" si="6"/>
        <v>-43802</v>
      </c>
      <c r="J27" s="30">
        <f t="shared" si="6"/>
        <v>-35538.8</v>
      </c>
      <c r="K27" s="30">
        <f t="shared" si="6"/>
        <v>-32538</v>
      </c>
      <c r="L27" s="30">
        <f t="shared" si="6"/>
        <v>-26853.2</v>
      </c>
      <c r="M27" s="30">
        <f t="shared" si="6"/>
        <v>-12865.6</v>
      </c>
      <c r="N27" s="30">
        <f t="shared" si="6"/>
        <v>-12201.2</v>
      </c>
      <c r="O27" s="30">
        <f t="shared" si="6"/>
        <v>-369067.6</v>
      </c>
    </row>
    <row r="28" spans="1:15" ht="18.75" customHeight="1">
      <c r="A28" s="26" t="s">
        <v>40</v>
      </c>
      <c r="B28" s="31">
        <f>+B29</f>
        <v>-49544</v>
      </c>
      <c r="C28" s="31">
        <f>+C29</f>
        <v>-43023.2</v>
      </c>
      <c r="D28" s="31">
        <f aca="true" t="shared" si="7" ref="D28:O28">+D29</f>
        <v>-37092</v>
      </c>
      <c r="E28" s="31">
        <f t="shared" si="7"/>
        <v>-5473.6</v>
      </c>
      <c r="F28" s="31">
        <f t="shared" si="7"/>
        <v>-21573.2</v>
      </c>
      <c r="G28" s="31">
        <f t="shared" si="7"/>
        <v>-40598.8</v>
      </c>
      <c r="H28" s="31">
        <f t="shared" si="7"/>
        <v>-7964</v>
      </c>
      <c r="I28" s="31">
        <f t="shared" si="7"/>
        <v>-43802</v>
      </c>
      <c r="J28" s="31">
        <f t="shared" si="7"/>
        <v>-35538.8</v>
      </c>
      <c r="K28" s="31">
        <f t="shared" si="7"/>
        <v>-32538</v>
      </c>
      <c r="L28" s="31">
        <f t="shared" si="7"/>
        <v>-26853.2</v>
      </c>
      <c r="M28" s="31">
        <f t="shared" si="7"/>
        <v>-12865.6</v>
      </c>
      <c r="N28" s="31">
        <f t="shared" si="7"/>
        <v>-12201.2</v>
      </c>
      <c r="O28" s="31">
        <f t="shared" si="7"/>
        <v>-369067.6</v>
      </c>
    </row>
    <row r="29" spans="1:26" ht="18.75" customHeight="1">
      <c r="A29" s="27" t="s">
        <v>41</v>
      </c>
      <c r="B29" s="16">
        <f>ROUND((-B9)*$G$3,2)</f>
        <v>-49544</v>
      </c>
      <c r="C29" s="16">
        <f aca="true" t="shared" si="8" ref="C29:N29">ROUND((-C9)*$G$3,2)</f>
        <v>-43023.2</v>
      </c>
      <c r="D29" s="16">
        <f t="shared" si="8"/>
        <v>-37092</v>
      </c>
      <c r="E29" s="16">
        <f t="shared" si="8"/>
        <v>-5473.6</v>
      </c>
      <c r="F29" s="16">
        <f t="shared" si="8"/>
        <v>-21573.2</v>
      </c>
      <c r="G29" s="16">
        <f t="shared" si="8"/>
        <v>-40598.8</v>
      </c>
      <c r="H29" s="16">
        <f t="shared" si="8"/>
        <v>-7964</v>
      </c>
      <c r="I29" s="16">
        <f t="shared" si="8"/>
        <v>-43802</v>
      </c>
      <c r="J29" s="16">
        <f t="shared" si="8"/>
        <v>-35538.8</v>
      </c>
      <c r="K29" s="16">
        <f t="shared" si="8"/>
        <v>-32538</v>
      </c>
      <c r="L29" s="16">
        <f t="shared" si="8"/>
        <v>-26853.2</v>
      </c>
      <c r="M29" s="16">
        <f t="shared" si="8"/>
        <v>-12865.6</v>
      </c>
      <c r="N29" s="16">
        <f t="shared" si="8"/>
        <v>-12201.2</v>
      </c>
      <c r="O29" s="32">
        <f aca="true" t="shared" si="9" ref="O29:O46">SUM(B29:N29)</f>
        <v>-369067.6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936538.53</v>
      </c>
      <c r="C44" s="36">
        <f t="shared" si="11"/>
        <v>719601.1300000001</v>
      </c>
      <c r="D44" s="36">
        <f t="shared" si="11"/>
        <v>576800.88</v>
      </c>
      <c r="E44" s="36">
        <f t="shared" si="11"/>
        <v>178084.48</v>
      </c>
      <c r="F44" s="36">
        <f t="shared" si="11"/>
        <v>670920.7300000001</v>
      </c>
      <c r="G44" s="36">
        <f t="shared" si="11"/>
        <v>906267.9699999999</v>
      </c>
      <c r="H44" s="36">
        <f t="shared" si="11"/>
        <v>168598.02000000002</v>
      </c>
      <c r="I44" s="36">
        <f t="shared" si="11"/>
        <v>681414.3500000001</v>
      </c>
      <c r="J44" s="36">
        <f t="shared" si="11"/>
        <v>667100.17</v>
      </c>
      <c r="K44" s="36">
        <f t="shared" si="11"/>
        <v>839475.07</v>
      </c>
      <c r="L44" s="36">
        <f t="shared" si="11"/>
        <v>775605.42</v>
      </c>
      <c r="M44" s="36">
        <f t="shared" si="11"/>
        <v>413896.65</v>
      </c>
      <c r="N44" s="36">
        <f t="shared" si="11"/>
        <v>224653.69</v>
      </c>
      <c r="O44" s="36">
        <f>SUM(B44:N44)</f>
        <v>7758957.090000001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936538.52</v>
      </c>
      <c r="C50" s="51">
        <f t="shared" si="12"/>
        <v>719601.13</v>
      </c>
      <c r="D50" s="51">
        <f t="shared" si="12"/>
        <v>576800.88</v>
      </c>
      <c r="E50" s="51">
        <f t="shared" si="12"/>
        <v>178084.49</v>
      </c>
      <c r="F50" s="51">
        <f t="shared" si="12"/>
        <v>670920.72</v>
      </c>
      <c r="G50" s="51">
        <f t="shared" si="12"/>
        <v>906267.98</v>
      </c>
      <c r="H50" s="51">
        <f t="shared" si="12"/>
        <v>168598.02</v>
      </c>
      <c r="I50" s="51">
        <f t="shared" si="12"/>
        <v>681414.34</v>
      </c>
      <c r="J50" s="51">
        <f t="shared" si="12"/>
        <v>667100.17</v>
      </c>
      <c r="K50" s="51">
        <f t="shared" si="12"/>
        <v>839475.08</v>
      </c>
      <c r="L50" s="51">
        <f t="shared" si="12"/>
        <v>775605.42</v>
      </c>
      <c r="M50" s="51">
        <f t="shared" si="12"/>
        <v>413896.65</v>
      </c>
      <c r="N50" s="51">
        <f t="shared" si="12"/>
        <v>224653.68</v>
      </c>
      <c r="O50" s="36">
        <f t="shared" si="12"/>
        <v>7758957.08</v>
      </c>
      <c r="Q50"/>
    </row>
    <row r="51" spans="1:18" ht="18.75" customHeight="1">
      <c r="A51" s="26" t="s">
        <v>59</v>
      </c>
      <c r="B51" s="51">
        <v>783568.1</v>
      </c>
      <c r="C51" s="51">
        <v>528483.73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1312051.83</v>
      </c>
      <c r="P51"/>
      <c r="Q51"/>
      <c r="R51" s="43"/>
    </row>
    <row r="52" spans="1:16" ht="18.75" customHeight="1">
      <c r="A52" s="26" t="s">
        <v>60</v>
      </c>
      <c r="B52" s="51">
        <v>152970.42</v>
      </c>
      <c r="C52" s="51">
        <v>191117.4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344087.82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576800.88</v>
      </c>
      <c r="E53" s="52">
        <v>0</v>
      </c>
      <c r="F53" s="52">
        <v>0</v>
      </c>
      <c r="G53" s="52">
        <v>0</v>
      </c>
      <c r="H53" s="51">
        <v>168598.02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745398.9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178084.49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178084.49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670920.72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670920.72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906267.98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906267.98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681414.34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681414.34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667100.17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667100.17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839475.08</v>
      </c>
      <c r="L59" s="31">
        <v>775605.42</v>
      </c>
      <c r="M59" s="52">
        <v>0</v>
      </c>
      <c r="N59" s="52">
        <v>0</v>
      </c>
      <c r="O59" s="36">
        <f t="shared" si="13"/>
        <v>1615080.5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413896.65</v>
      </c>
      <c r="N60" s="52">
        <v>0</v>
      </c>
      <c r="O60" s="36">
        <f t="shared" si="13"/>
        <v>413896.65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224653.68</v>
      </c>
      <c r="O61" s="55">
        <f t="shared" si="13"/>
        <v>224653.68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2020-08-27T19:57:38Z</dcterms:modified>
  <cp:category/>
  <cp:version/>
  <cp:contentType/>
  <cp:contentStatus/>
</cp:coreProperties>
</file>