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<sst xmlns="http://schemas.openxmlformats.org/spreadsheetml/2006/main" count="79" uniqueCount="76">
  <si>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</si>
  <si>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</si>
  <si>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</si>
  <si>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</si>
  <si>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</si>
  <si>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</si>
  <si>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</si>
  <si>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</si>
  <si>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</si>
  <si>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</si>
  <si>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</si>
  <si>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</si>
  <si>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</si>
  <si>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</si>
  <si>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</si>
  <si>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</si>
  <si>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</si>
  <si>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</si>
  <si>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</si>
  <si>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</si>
  <si>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</si>
  <si>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</si>
  <si>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</si>
  <si>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</si>
  <si>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</si>
  <si>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</si>
  <si>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</si>
  <si>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</si>
  <si>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</si>
  <si>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</si>
  <si>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</si>
  <si>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</si>
  <si>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</si>
  <si>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</si>
  <si>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</si>
  <si>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</si>
  <si>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</si>
  <si>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</si>
  <si>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</si>
  <si>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</si>
  <si>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</si>
  <si>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</si>
  <si>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</si>
  <si>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</si>
  <si>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</si>
  <si>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</si>
  <si>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</si>
  <si>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</si>
  <si>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</si>
  <si>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</si>
  <si>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</si>
  <si>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</si>
  <si>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</si>
  <si>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</si>
  <si>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</si>
  <si>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</si>
  <si>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</si>
  <si>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</si>
  <si>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</si>
  <si>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</si>
  <si>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</si>
  <si>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</si>
  <si>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</si>
  <si>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</si>
  <si>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</si>
  <si>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</si>
  <si>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</si>
  <si>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</si>
  <si>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</si>
  <si>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</si>
  <si>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</si>
  <si>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</si>
  <si>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</si>
  <si>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</si>
  <si>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</si>
  <si>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16/08/20 - VENCIMENTO 21/08/20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</si>
</sst>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87554</v>
      </c>
      <c r="C7" s="9">
        <f t="shared" si="0"/>
        <v>56523</v>
      </c>
      <c r="D7" s="9">
        <f t="shared" si="0"/>
        <v>68631</v>
      </c>
      <c r="E7" s="9">
        <f t="shared" si="0"/>
        <v>12676</v>
      </c>
      <c r="F7" s="9">
        <f t="shared" si="0"/>
        <v>48361</v>
      </c>
      <c r="G7" s="9">
        <f t="shared" si="0"/>
        <v>68777</v>
      </c>
      <c r="H7" s="9">
        <f t="shared" si="0"/>
        <v>8677</v>
      </c>
      <c r="I7" s="9">
        <f t="shared" si="0"/>
        <v>50902</v>
      </c>
      <c r="J7" s="9">
        <f t="shared" si="0"/>
        <v>55183</v>
      </c>
      <c r="K7" s="9">
        <f t="shared" si="0"/>
        <v>75708</v>
      </c>
      <c r="L7" s="9">
        <f t="shared" si="0"/>
        <v>62077</v>
      </c>
      <c r="M7" s="9">
        <f t="shared" si="0"/>
        <v>22677</v>
      </c>
      <c r="N7" s="9">
        <f t="shared" si="0"/>
        <v>13635</v>
      </c>
      <c r="O7" s="9">
        <f t="shared" si="0"/>
        <v>631381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5998</v>
      </c>
      <c r="C8" s="11">
        <f t="shared" si="1"/>
        <v>4486</v>
      </c>
      <c r="D8" s="11">
        <f t="shared" si="1"/>
        <v>4489</v>
      </c>
      <c r="E8" s="11">
        <f t="shared" si="1"/>
        <v>563</v>
      </c>
      <c r="F8" s="11">
        <f t="shared" si="1"/>
        <v>2884</v>
      </c>
      <c r="G8" s="11">
        <f t="shared" si="1"/>
        <v>4223</v>
      </c>
      <c r="H8" s="11">
        <f t="shared" si="1"/>
        <v>564</v>
      </c>
      <c r="I8" s="11">
        <f t="shared" si="1"/>
        <v>3961</v>
      </c>
      <c r="J8" s="11">
        <f t="shared" si="1"/>
        <v>3727</v>
      </c>
      <c r="K8" s="11">
        <f t="shared" si="1"/>
        <v>4127</v>
      </c>
      <c r="L8" s="11">
        <f t="shared" si="1"/>
        <v>2940</v>
      </c>
      <c r="M8" s="11">
        <f t="shared" si="1"/>
        <v>907</v>
      </c>
      <c r="N8" s="11">
        <f t="shared" si="1"/>
        <v>747</v>
      </c>
      <c r="O8" s="11">
        <f t="shared" si="1"/>
        <v>39616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5998</v>
      </c>
      <c r="C9" s="11">
        <v>4486</v>
      </c>
      <c r="D9" s="11">
        <v>4489</v>
      </c>
      <c r="E9" s="11">
        <v>563</v>
      </c>
      <c r="F9" s="11">
        <v>2884</v>
      </c>
      <c r="G9" s="11">
        <v>4223</v>
      </c>
      <c r="H9" s="11">
        <v>564</v>
      </c>
      <c r="I9" s="11">
        <v>3961</v>
      </c>
      <c r="J9" s="11">
        <v>3727</v>
      </c>
      <c r="K9" s="11">
        <v>4125</v>
      </c>
      <c r="L9" s="11">
        <v>2940</v>
      </c>
      <c r="M9" s="11">
        <v>905</v>
      </c>
      <c r="N9" s="11">
        <v>747</v>
      </c>
      <c r="O9" s="11">
        <f>SUM(B9:N9)</f>
        <v>39612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81556</v>
      </c>
      <c r="C11" s="13">
        <v>52037</v>
      </c>
      <c r="D11" s="13">
        <v>64142</v>
      </c>
      <c r="E11" s="13">
        <v>12113</v>
      </c>
      <c r="F11" s="13">
        <v>45477</v>
      </c>
      <c r="G11" s="13">
        <v>64554</v>
      </c>
      <c r="H11" s="13">
        <v>8113</v>
      </c>
      <c r="I11" s="13">
        <v>46941</v>
      </c>
      <c r="J11" s="13">
        <v>51456</v>
      </c>
      <c r="K11" s="13">
        <v>71581</v>
      </c>
      <c r="L11" s="13">
        <v>59137</v>
      </c>
      <c r="M11" s="13">
        <v>21770</v>
      </c>
      <c r="N11" s="13">
        <v>12888</v>
      </c>
      <c r="O11" s="11">
        <f>SUM(B11:N11)</f>
        <v>591765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1.620678350656154</v>
      </c>
      <c r="C15" s="19">
        <v>1.722716203168046</v>
      </c>
      <c r="D15" s="19">
        <v>1.622785546871969</v>
      </c>
      <c r="E15" s="19">
        <v>1.199876704050905</v>
      </c>
      <c r="F15" s="19">
        <v>2.019918453188503</v>
      </c>
      <c r="G15" s="19">
        <v>2.07178198514138</v>
      </c>
      <c r="H15" s="19">
        <v>1.827979377656731</v>
      </c>
      <c r="I15" s="19">
        <v>1.607980576169587</v>
      </c>
      <c r="J15" s="19">
        <v>1.656877312109906</v>
      </c>
      <c r="K15" s="19">
        <v>1.652324272049956</v>
      </c>
      <c r="L15" s="19">
        <v>1.744106974672604</v>
      </c>
      <c r="M15" s="19">
        <v>1.800053510956426</v>
      </c>
      <c r="N15" s="19">
        <v>1.714393262167258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329376.17999999993</v>
      </c>
      <c r="C17" s="24">
        <f aca="true" t="shared" si="2" ref="C17:N17">C18+C19+C20+C21+C22+C23+C24+C25</f>
        <v>244937.11</v>
      </c>
      <c r="D17" s="24">
        <f t="shared" si="2"/>
        <v>214967.69999999998</v>
      </c>
      <c r="E17" s="24">
        <f t="shared" si="2"/>
        <v>54538.19</v>
      </c>
      <c r="F17" s="24">
        <f t="shared" si="2"/>
        <v>221374.60000000003</v>
      </c>
      <c r="G17" s="24">
        <f t="shared" si="2"/>
        <v>263082.74999999994</v>
      </c>
      <c r="H17" s="24">
        <f t="shared" si="2"/>
        <v>34472.99</v>
      </c>
      <c r="I17" s="24">
        <f t="shared" si="2"/>
        <v>202575.71000000005</v>
      </c>
      <c r="J17" s="24">
        <f t="shared" si="2"/>
        <v>210424.52999999997</v>
      </c>
      <c r="K17" s="24">
        <f t="shared" si="2"/>
        <v>290884.0899999999</v>
      </c>
      <c r="L17" s="24">
        <f t="shared" si="2"/>
        <v>288360.2</v>
      </c>
      <c r="M17" s="24">
        <f t="shared" si="2"/>
        <v>129660.13000000002</v>
      </c>
      <c r="N17" s="24">
        <f t="shared" si="2"/>
        <v>61080.14</v>
      </c>
      <c r="O17" s="24">
        <f>O18+O19+O20+O21+O22+O23+O24+O25</f>
        <v>2545734.3200000003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195613.15</v>
      </c>
      <c r="C18" s="30">
        <f t="shared" si="3"/>
        <v>130426.82</v>
      </c>
      <c r="D18" s="30">
        <f t="shared" si="3"/>
        <v>138854.24</v>
      </c>
      <c r="E18" s="30">
        <f t="shared" si="3"/>
        <v>43872.9</v>
      </c>
      <c r="F18" s="30">
        <f t="shared" si="3"/>
        <v>113367.86</v>
      </c>
      <c r="G18" s="30">
        <f t="shared" si="3"/>
        <v>132540.16</v>
      </c>
      <c r="H18" s="30">
        <f t="shared" si="3"/>
        <v>22420.5</v>
      </c>
      <c r="I18" s="30">
        <f t="shared" si="3"/>
        <v>116524.86</v>
      </c>
      <c r="J18" s="30">
        <f t="shared" si="3"/>
        <v>127147.15</v>
      </c>
      <c r="K18" s="30">
        <f t="shared" si="3"/>
        <v>164998.02</v>
      </c>
      <c r="L18" s="30">
        <f t="shared" si="3"/>
        <v>153975.79</v>
      </c>
      <c r="M18" s="30">
        <f t="shared" si="3"/>
        <v>64980.94</v>
      </c>
      <c r="N18" s="30">
        <f t="shared" si="3"/>
        <v>35309.2</v>
      </c>
      <c r="O18" s="30">
        <f aca="true" t="shared" si="4" ref="O18:O25">SUM(B18:N18)</f>
        <v>1440031.5899999999</v>
      </c>
    </row>
    <row r="19" spans="1:23" ht="18.75" customHeight="1">
      <c r="A19" s="26" t="s">
        <v>35</v>
      </c>
      <c r="B19" s="30">
        <f>IF(B15&lt;&gt;0,ROUND((B15-1)*B18,2),0)</f>
        <v>121412.85</v>
      </c>
      <c r="C19" s="30">
        <f aca="true" t="shared" si="5" ref="C19:N19">IF(C15&lt;&gt;0,ROUND((C15-1)*C18,2),0)</f>
        <v>94261.58</v>
      </c>
      <c r="D19" s="30">
        <f t="shared" si="5"/>
        <v>86476.41</v>
      </c>
      <c r="E19" s="30">
        <f t="shared" si="5"/>
        <v>8769.17</v>
      </c>
      <c r="F19" s="30">
        <f t="shared" si="5"/>
        <v>115625.97</v>
      </c>
      <c r="G19" s="30">
        <f t="shared" si="5"/>
        <v>142054.16</v>
      </c>
      <c r="H19" s="30">
        <f t="shared" si="5"/>
        <v>18563.71</v>
      </c>
      <c r="I19" s="30">
        <f t="shared" si="5"/>
        <v>70844.85</v>
      </c>
      <c r="J19" s="30">
        <f t="shared" si="5"/>
        <v>83520.08</v>
      </c>
      <c r="K19" s="30">
        <f t="shared" si="5"/>
        <v>107632.21</v>
      </c>
      <c r="L19" s="30">
        <f t="shared" si="5"/>
        <v>114574.46</v>
      </c>
      <c r="M19" s="30">
        <f t="shared" si="5"/>
        <v>51988.23</v>
      </c>
      <c r="N19" s="30">
        <f t="shared" si="5"/>
        <v>25224.65</v>
      </c>
      <c r="O19" s="30">
        <f t="shared" si="4"/>
        <v>1040948.3299999998</v>
      </c>
      <c r="W19" s="62"/>
    </row>
    <row r="20" spans="1:15" ht="18.75" customHeight="1">
      <c r="A20" s="26" t="s">
        <v>36</v>
      </c>
      <c r="B20" s="30">
        <v>16588.91</v>
      </c>
      <c r="C20" s="30">
        <v>12822.58</v>
      </c>
      <c r="D20" s="30">
        <v>6466.72</v>
      </c>
      <c r="E20" s="30">
        <v>3189.27</v>
      </c>
      <c r="F20" s="30">
        <v>7372.14</v>
      </c>
      <c r="G20" s="30">
        <v>11418.86</v>
      </c>
      <c r="H20" s="30">
        <v>1854.76</v>
      </c>
      <c r="I20" s="30">
        <v>9046</v>
      </c>
      <c r="J20" s="30">
        <v>9805.87</v>
      </c>
      <c r="K20" s="30">
        <v>17548.16</v>
      </c>
      <c r="L20" s="30">
        <v>16973.71</v>
      </c>
      <c r="M20" s="30">
        <v>4959.59</v>
      </c>
      <c r="N20" s="30">
        <v>2482.89</v>
      </c>
      <c r="O20" s="30">
        <f t="shared" si="4"/>
        <v>120529.45999999998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-225.39</v>
      </c>
      <c r="D23" s="30">
        <v>-153.04</v>
      </c>
      <c r="E23" s="30">
        <v>-143.74</v>
      </c>
      <c r="F23" s="30">
        <v>-700.83</v>
      </c>
      <c r="G23" s="30">
        <v>-2184.78</v>
      </c>
      <c r="H23" s="30">
        <v>-1791.9</v>
      </c>
      <c r="I23" s="30">
        <v>-1599.36</v>
      </c>
      <c r="J23" s="30">
        <v>-3782.31</v>
      </c>
      <c r="K23" s="30">
        <v>0</v>
      </c>
      <c r="L23" s="30">
        <v>-75.94</v>
      </c>
      <c r="M23" s="30">
        <v>0</v>
      </c>
      <c r="N23" s="30">
        <v>0</v>
      </c>
      <c r="O23" s="30">
        <f t="shared" si="4"/>
        <v>-10657.29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-32035.2</v>
      </c>
      <c r="D24" s="30">
        <v>-29475.36</v>
      </c>
      <c r="E24" s="30">
        <v>-8020.46</v>
      </c>
      <c r="F24" s="30">
        <v>-30184.18</v>
      </c>
      <c r="G24" s="30">
        <v>-38009.94</v>
      </c>
      <c r="H24" s="30">
        <v>-6574.08</v>
      </c>
      <c r="I24" s="30">
        <v>-28776.18</v>
      </c>
      <c r="J24" s="30">
        <v>-28327.9</v>
      </c>
      <c r="K24" s="30">
        <v>-36465.64</v>
      </c>
      <c r="L24" s="30">
        <v>-34163.19</v>
      </c>
      <c r="M24" s="30">
        <v>-17969.65</v>
      </c>
      <c r="N24" s="30">
        <v>-10485.75</v>
      </c>
      <c r="O24" s="30">
        <f t="shared" si="4"/>
        <v>-344086.5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-26391.2</v>
      </c>
      <c r="C27" s="30">
        <f>+C28+C30+C41+C42+C45-C46</f>
        <v>-19738.4</v>
      </c>
      <c r="D27" s="30">
        <f t="shared" si="6"/>
        <v>-19751.6</v>
      </c>
      <c r="E27" s="30">
        <f t="shared" si="6"/>
        <v>-2477.2</v>
      </c>
      <c r="F27" s="30">
        <f t="shared" si="6"/>
        <v>-12689.6</v>
      </c>
      <c r="G27" s="30">
        <f t="shared" si="6"/>
        <v>-18581.2</v>
      </c>
      <c r="H27" s="30">
        <f t="shared" si="6"/>
        <v>-2481.6</v>
      </c>
      <c r="I27" s="30">
        <f t="shared" si="6"/>
        <v>-17428.4</v>
      </c>
      <c r="J27" s="30">
        <f t="shared" si="6"/>
        <v>-16398.8</v>
      </c>
      <c r="K27" s="30">
        <f t="shared" si="6"/>
        <v>-18150</v>
      </c>
      <c r="L27" s="30">
        <f t="shared" si="6"/>
        <v>-12936</v>
      </c>
      <c r="M27" s="30">
        <f t="shared" si="6"/>
        <v>-3982</v>
      </c>
      <c r="N27" s="30">
        <f t="shared" si="6"/>
        <v>-3286.8</v>
      </c>
      <c r="O27" s="30">
        <f t="shared" si="6"/>
        <v>-174292.8</v>
      </c>
    </row>
    <row r="28" spans="1:15" ht="18.75" customHeight="1">
      <c r="A28" s="26" t="s">
        <v>40</v>
      </c>
      <c r="B28" s="31">
        <f>+B29</f>
        <v>-26391.2</v>
      </c>
      <c r="C28" s="31">
        <f>+C29</f>
        <v>-19738.4</v>
      </c>
      <c r="D28" s="31">
        <f aca="true" t="shared" si="7" ref="D28:O28">+D29</f>
        <v>-19751.6</v>
      </c>
      <c r="E28" s="31">
        <f t="shared" si="7"/>
        <v>-2477.2</v>
      </c>
      <c r="F28" s="31">
        <f t="shared" si="7"/>
        <v>-12689.6</v>
      </c>
      <c r="G28" s="31">
        <f t="shared" si="7"/>
        <v>-18581.2</v>
      </c>
      <c r="H28" s="31">
        <f t="shared" si="7"/>
        <v>-2481.6</v>
      </c>
      <c r="I28" s="31">
        <f t="shared" si="7"/>
        <v>-17428.4</v>
      </c>
      <c r="J28" s="31">
        <f t="shared" si="7"/>
        <v>-16398.8</v>
      </c>
      <c r="K28" s="31">
        <f t="shared" si="7"/>
        <v>-18150</v>
      </c>
      <c r="L28" s="31">
        <f t="shared" si="7"/>
        <v>-12936</v>
      </c>
      <c r="M28" s="31">
        <f t="shared" si="7"/>
        <v>-3982</v>
      </c>
      <c r="N28" s="31">
        <f t="shared" si="7"/>
        <v>-3286.8</v>
      </c>
      <c r="O28" s="31">
        <f t="shared" si="7"/>
        <v>-174292.8</v>
      </c>
    </row>
    <row r="29" spans="1:26" ht="18.75" customHeight="1">
      <c r="A29" s="27" t="s">
        <v>41</v>
      </c>
      <c r="B29" s="16">
        <f>ROUND((-B9)*$G$3,2)</f>
        <v>-26391.2</v>
      </c>
      <c r="C29" s="16">
        <f aca="true" t="shared" si="8" ref="C29:N29">ROUND((-C9)*$G$3,2)</f>
        <v>-19738.4</v>
      </c>
      <c r="D29" s="16">
        <f t="shared" si="8"/>
        <v>-19751.6</v>
      </c>
      <c r="E29" s="16">
        <f t="shared" si="8"/>
        <v>-2477.2</v>
      </c>
      <c r="F29" s="16">
        <f t="shared" si="8"/>
        <v>-12689.6</v>
      </c>
      <c r="G29" s="16">
        <f t="shared" si="8"/>
        <v>-18581.2</v>
      </c>
      <c r="H29" s="16">
        <f t="shared" si="8"/>
        <v>-2481.6</v>
      </c>
      <c r="I29" s="16">
        <f t="shared" si="8"/>
        <v>-17428.4</v>
      </c>
      <c r="J29" s="16">
        <f t="shared" si="8"/>
        <v>-16398.8</v>
      </c>
      <c r="K29" s="16">
        <f t="shared" si="8"/>
        <v>-18150</v>
      </c>
      <c r="L29" s="16">
        <f t="shared" si="8"/>
        <v>-12936</v>
      </c>
      <c r="M29" s="16">
        <f t="shared" si="8"/>
        <v>-3982</v>
      </c>
      <c r="N29" s="16">
        <f t="shared" si="8"/>
        <v>-3286.8</v>
      </c>
      <c r="O29" s="32">
        <f aca="true" t="shared" si="9" ref="O29:O46">SUM(B29:N29)</f>
        <v>-174292.8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302984.9799999999</v>
      </c>
      <c r="C44" s="36">
        <f t="shared" si="11"/>
        <v>225198.71</v>
      </c>
      <c r="D44" s="36">
        <f t="shared" si="11"/>
        <v>195216.09999999998</v>
      </c>
      <c r="E44" s="36">
        <f t="shared" si="11"/>
        <v>52060.990000000005</v>
      </c>
      <c r="F44" s="36">
        <f t="shared" si="11"/>
        <v>208685.00000000003</v>
      </c>
      <c r="G44" s="36">
        <f t="shared" si="11"/>
        <v>244501.54999999993</v>
      </c>
      <c r="H44" s="36">
        <f t="shared" si="11"/>
        <v>31991.39</v>
      </c>
      <c r="I44" s="36">
        <f t="shared" si="11"/>
        <v>185147.31000000006</v>
      </c>
      <c r="J44" s="36">
        <f t="shared" si="11"/>
        <v>194025.72999999998</v>
      </c>
      <c r="K44" s="36">
        <f t="shared" si="11"/>
        <v>272734.0899999999</v>
      </c>
      <c r="L44" s="36">
        <f t="shared" si="11"/>
        <v>275424.2</v>
      </c>
      <c r="M44" s="36">
        <f t="shared" si="11"/>
        <v>125678.13000000002</v>
      </c>
      <c r="N44" s="36">
        <f t="shared" si="11"/>
        <v>57793.34</v>
      </c>
      <c r="O44" s="36">
        <f>SUM(B44:N44)</f>
        <v>2371441.5199999996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4.2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4.2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302984.97</v>
      </c>
      <c r="C50" s="51">
        <f t="shared" si="12"/>
        <v>225198.71</v>
      </c>
      <c r="D50" s="51">
        <f t="shared" si="12"/>
        <v>195216.1</v>
      </c>
      <c r="E50" s="51">
        <f t="shared" si="12"/>
        <v>52060.99</v>
      </c>
      <c r="F50" s="51">
        <f t="shared" si="12"/>
        <v>208684.99</v>
      </c>
      <c r="G50" s="51">
        <f t="shared" si="12"/>
        <v>244501.54</v>
      </c>
      <c r="H50" s="51">
        <f t="shared" si="12"/>
        <v>31991.39</v>
      </c>
      <c r="I50" s="51">
        <f t="shared" si="12"/>
        <v>185147.31</v>
      </c>
      <c r="J50" s="51">
        <f t="shared" si="12"/>
        <v>194025.73</v>
      </c>
      <c r="K50" s="51">
        <f t="shared" si="12"/>
        <v>272734.09</v>
      </c>
      <c r="L50" s="51">
        <f t="shared" si="12"/>
        <v>275424.2</v>
      </c>
      <c r="M50" s="51">
        <f t="shared" si="12"/>
        <v>125678.14</v>
      </c>
      <c r="N50" s="51">
        <f t="shared" si="12"/>
        <v>57793.34</v>
      </c>
      <c r="O50" s="36">
        <f t="shared" si="12"/>
        <v>2371441.5</v>
      </c>
      <c r="Q50"/>
    </row>
    <row r="51" spans="1:18" ht="18.75" customHeight="1">
      <c r="A51" s="26" t="s">
        <v>59</v>
      </c>
      <c r="B51" s="51">
        <v>257718.65</v>
      </c>
      <c r="C51" s="51">
        <v>172513.99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430232.64</v>
      </c>
      <c r="P51"/>
      <c r="Q51"/>
      <c r="R51" s="43"/>
    </row>
    <row r="52" spans="1:16" ht="18.75" customHeight="1">
      <c r="A52" s="26" t="s">
        <v>60</v>
      </c>
      <c r="B52" s="51">
        <v>45266.32</v>
      </c>
      <c r="C52" s="51">
        <v>52684.72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97951.04000000001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195216.1</v>
      </c>
      <c r="E53" s="52">
        <v>0</v>
      </c>
      <c r="F53" s="52">
        <v>0</v>
      </c>
      <c r="G53" s="52">
        <v>0</v>
      </c>
      <c r="H53" s="51">
        <v>31991.39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227207.49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52060.99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52060.99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208684.99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208684.99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244501.54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244501.54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185147.31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185147.31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194025.73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194025.73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272734.09</v>
      </c>
      <c r="L59" s="31">
        <v>275424.2</v>
      </c>
      <c r="M59" s="52">
        <v>0</v>
      </c>
      <c r="N59" s="52">
        <v>0</v>
      </c>
      <c r="O59" s="36">
        <f t="shared" si="13"/>
        <v>548158.29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125678.14</v>
      </c>
      <c r="N60" s="52">
        <v>0</v>
      </c>
      <c r="O60" s="36">
        <f t="shared" si="13"/>
        <v>125678.14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57793.34</v>
      </c>
      <c r="O61" s="55">
        <f t="shared" si="13"/>
        <v>57793.34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2020-08-20T16:39:26Z</dcterms:modified>
  <cp:category/>
  <cp:version/>
  <cp:contentType/>
  <cp:contentStatus/>
</cp:coreProperties>
</file>