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<sst xmlns="http://schemas.openxmlformats.org/spreadsheetml/2006/main" count="79" uniqueCount="76">
  <si>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</si>
  <si>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</si>
  <si>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</si>
  <si>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</si>
  <si>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</si>
  <si>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</si>
  <si>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</si>
  <si>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</si>
  <si>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</si>
  <si>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</si>
  <si>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</si>
  <si>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</si>
  <si>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</si>
  <si>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</si>
  <si>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</si>
  <si>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</si>
  <si>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</si>
  <si>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</si>
  <si>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</si>
  <si>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</si>
  <si>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</si>
  <si>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</si>
  <si>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</si>
  <si>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</si>
  <si>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</si>
  <si>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</si>
  <si>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</si>
  <si>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</si>
  <si>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</si>
  <si>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</si>
  <si>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</si>
  <si>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</si>
  <si>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</si>
  <si>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</si>
  <si>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</si>
  <si>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</si>
  <si>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</si>
  <si>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</si>
  <si>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</si>
  <si>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</si>
  <si>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</si>
  <si>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</si>
  <si>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</si>
  <si>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</si>
  <si>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</si>
  <si>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</si>
  <si>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</si>
  <si>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</si>
  <si>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</si>
  <si>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</si>
  <si>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</si>
  <si>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</si>
  <si>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</si>
  <si>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</si>
  <si>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</si>
  <si>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</si>
  <si>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</si>
  <si>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</si>
  <si>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</si>
  <si>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</si>
  <si>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</si>
  <si>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</si>
  <si>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</si>
  <si>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</si>
  <si>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</si>
  <si>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</si>
  <si>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</si>
  <si>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</si>
  <si>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</si>
  <si>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</si>
  <si>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</si>
  <si>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</si>
  <si>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</si>
  <si>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</si>
  <si>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</si>
  <si>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14/08/20 - VENCIMENTO 21/08/20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</si>
</sst>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270326</v>
      </c>
      <c r="C7" s="9">
        <f t="shared" si="0"/>
        <v>187041</v>
      </c>
      <c r="D7" s="9">
        <f t="shared" si="0"/>
        <v>208087</v>
      </c>
      <c r="E7" s="9">
        <f t="shared" si="0"/>
        <v>43649</v>
      </c>
      <c r="F7" s="9">
        <f t="shared" si="0"/>
        <v>149783</v>
      </c>
      <c r="G7" s="9">
        <f t="shared" si="0"/>
        <v>232655</v>
      </c>
      <c r="H7" s="9">
        <f t="shared" si="0"/>
        <v>38249</v>
      </c>
      <c r="I7" s="9">
        <f t="shared" si="0"/>
        <v>189508</v>
      </c>
      <c r="J7" s="9">
        <f t="shared" si="0"/>
        <v>172870</v>
      </c>
      <c r="K7" s="9">
        <f t="shared" si="0"/>
        <v>238916</v>
      </c>
      <c r="L7" s="9">
        <f t="shared" si="0"/>
        <v>184351</v>
      </c>
      <c r="M7" s="9">
        <f t="shared" si="0"/>
        <v>79165</v>
      </c>
      <c r="N7" s="9">
        <f t="shared" si="0"/>
        <v>54454</v>
      </c>
      <c r="O7" s="9">
        <f t="shared" si="0"/>
        <v>2049054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12343</v>
      </c>
      <c r="C8" s="11">
        <f t="shared" si="1"/>
        <v>11244</v>
      </c>
      <c r="D8" s="11">
        <f t="shared" si="1"/>
        <v>9006</v>
      </c>
      <c r="E8" s="11">
        <f t="shared" si="1"/>
        <v>1585</v>
      </c>
      <c r="F8" s="11">
        <f t="shared" si="1"/>
        <v>6293</v>
      </c>
      <c r="G8" s="11">
        <f t="shared" si="1"/>
        <v>10481</v>
      </c>
      <c r="H8" s="11">
        <f t="shared" si="1"/>
        <v>2051</v>
      </c>
      <c r="I8" s="11">
        <f t="shared" si="1"/>
        <v>11174</v>
      </c>
      <c r="J8" s="11">
        <f t="shared" si="1"/>
        <v>9099</v>
      </c>
      <c r="K8" s="11">
        <f t="shared" si="1"/>
        <v>8029</v>
      </c>
      <c r="L8" s="11">
        <f t="shared" si="1"/>
        <v>6803</v>
      </c>
      <c r="M8" s="11">
        <f t="shared" si="1"/>
        <v>3217</v>
      </c>
      <c r="N8" s="11">
        <f t="shared" si="1"/>
        <v>3077</v>
      </c>
      <c r="O8" s="11">
        <f t="shared" si="1"/>
        <v>94402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12343</v>
      </c>
      <c r="C9" s="11">
        <v>11244</v>
      </c>
      <c r="D9" s="11">
        <v>9006</v>
      </c>
      <c r="E9" s="11">
        <v>1585</v>
      </c>
      <c r="F9" s="11">
        <v>6293</v>
      </c>
      <c r="G9" s="11">
        <v>10481</v>
      </c>
      <c r="H9" s="11">
        <v>2050</v>
      </c>
      <c r="I9" s="11">
        <v>11172</v>
      </c>
      <c r="J9" s="11">
        <v>9099</v>
      </c>
      <c r="K9" s="11">
        <v>8025</v>
      </c>
      <c r="L9" s="11">
        <v>6803</v>
      </c>
      <c r="M9" s="11">
        <v>3214</v>
      </c>
      <c r="N9" s="11">
        <v>3077</v>
      </c>
      <c r="O9" s="11">
        <f>SUM(B9:N9)</f>
        <v>94392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257983</v>
      </c>
      <c r="C11" s="13">
        <v>175797</v>
      </c>
      <c r="D11" s="13">
        <v>199081</v>
      </c>
      <c r="E11" s="13">
        <v>42064</v>
      </c>
      <c r="F11" s="13">
        <v>143490</v>
      </c>
      <c r="G11" s="13">
        <v>222174</v>
      </c>
      <c r="H11" s="13">
        <v>36198</v>
      </c>
      <c r="I11" s="13">
        <v>178334</v>
      </c>
      <c r="J11" s="13">
        <v>163771</v>
      </c>
      <c r="K11" s="13">
        <v>230887</v>
      </c>
      <c r="L11" s="13">
        <v>177548</v>
      </c>
      <c r="M11" s="13">
        <v>75948</v>
      </c>
      <c r="N11" s="13">
        <v>51377</v>
      </c>
      <c r="O11" s="11">
        <f>SUM(B11:N11)</f>
        <v>1954652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1.61788885589714</v>
      </c>
      <c r="C15" s="19">
        <v>1.734488752945385</v>
      </c>
      <c r="D15" s="19">
        <v>1.50911217451205</v>
      </c>
      <c r="E15" s="19">
        <v>1.232305827971528</v>
      </c>
      <c r="F15" s="19">
        <v>2.049192628262697</v>
      </c>
      <c r="G15" s="19">
        <v>2.155450075569377</v>
      </c>
      <c r="H15" s="19">
        <v>1.92318658190846</v>
      </c>
      <c r="I15" s="19">
        <v>1.675144411544727</v>
      </c>
      <c r="J15" s="19">
        <v>1.8170843078514</v>
      </c>
      <c r="K15" s="19">
        <v>1.649218386408193</v>
      </c>
      <c r="L15" s="19">
        <v>1.72981102079651</v>
      </c>
      <c r="M15" s="19">
        <v>1.807311762962151</v>
      </c>
      <c r="N15" s="19">
        <v>1.702963932921466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1005375.5299999999</v>
      </c>
      <c r="C17" s="24">
        <f aca="true" t="shared" si="2" ref="C17:N17">C18+C19+C20+C21+C22+C23+C24+C25</f>
        <v>780533.2599999999</v>
      </c>
      <c r="D17" s="24">
        <f t="shared" si="2"/>
        <v>628674.3099999999</v>
      </c>
      <c r="E17" s="24">
        <f t="shared" si="2"/>
        <v>189752.24999999997</v>
      </c>
      <c r="F17" s="24">
        <f t="shared" si="2"/>
        <v>718638.3099999999</v>
      </c>
      <c r="G17" s="24">
        <f t="shared" si="2"/>
        <v>964979.47</v>
      </c>
      <c r="H17" s="24">
        <f t="shared" si="2"/>
        <v>184997.28</v>
      </c>
      <c r="I17" s="24">
        <f t="shared" si="2"/>
        <v>746791.0900000001</v>
      </c>
      <c r="J17" s="24">
        <f t="shared" si="2"/>
        <v>735950.2599999999</v>
      </c>
      <c r="K17" s="24">
        <f t="shared" si="2"/>
        <v>890963.99</v>
      </c>
      <c r="L17" s="24">
        <f t="shared" si="2"/>
        <v>823486.84</v>
      </c>
      <c r="M17" s="24">
        <f t="shared" si="2"/>
        <v>428929.80000000005</v>
      </c>
      <c r="N17" s="24">
        <f t="shared" si="2"/>
        <v>244432.49999999997</v>
      </c>
      <c r="O17" s="24">
        <f>O18+O19+O20+O21+O22+O23+O24+O25</f>
        <v>8343504.889999999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603962.35</v>
      </c>
      <c r="C18" s="30">
        <f t="shared" si="3"/>
        <v>431597.11</v>
      </c>
      <c r="D18" s="30">
        <f t="shared" si="3"/>
        <v>421001.62</v>
      </c>
      <c r="E18" s="30">
        <f t="shared" si="3"/>
        <v>151073.55</v>
      </c>
      <c r="F18" s="30">
        <f t="shared" si="3"/>
        <v>351121.31</v>
      </c>
      <c r="G18" s="30">
        <f t="shared" si="3"/>
        <v>448349.45</v>
      </c>
      <c r="H18" s="30">
        <f t="shared" si="3"/>
        <v>98831.59</v>
      </c>
      <c r="I18" s="30">
        <f t="shared" si="3"/>
        <v>433821.71</v>
      </c>
      <c r="J18" s="30">
        <f t="shared" si="3"/>
        <v>398309.77</v>
      </c>
      <c r="K18" s="30">
        <f t="shared" si="3"/>
        <v>520693.53</v>
      </c>
      <c r="L18" s="30">
        <f t="shared" si="3"/>
        <v>457264.22</v>
      </c>
      <c r="M18" s="30">
        <f t="shared" si="3"/>
        <v>226847.31</v>
      </c>
      <c r="N18" s="30">
        <f t="shared" si="3"/>
        <v>141014.08</v>
      </c>
      <c r="O18" s="30">
        <f aca="true" t="shared" si="4" ref="O18:O25">SUM(B18:N18)</f>
        <v>4683887.6</v>
      </c>
    </row>
    <row r="19" spans="1:23" ht="18.75" customHeight="1">
      <c r="A19" s="26" t="s">
        <v>35</v>
      </c>
      <c r="B19" s="30">
        <f>IF(B15&lt;&gt;0,ROUND((B15-1)*B18,2),0)</f>
        <v>373181.61</v>
      </c>
      <c r="C19" s="30">
        <f aca="true" t="shared" si="5" ref="C19:N19">IF(C15&lt;&gt;0,ROUND((C15-1)*C18,2),0)</f>
        <v>317003.22</v>
      </c>
      <c r="D19" s="30">
        <f t="shared" si="5"/>
        <v>214337.05</v>
      </c>
      <c r="E19" s="30">
        <f t="shared" si="5"/>
        <v>35095.27</v>
      </c>
      <c r="F19" s="30">
        <f t="shared" si="5"/>
        <v>368393.89</v>
      </c>
      <c r="G19" s="30">
        <f t="shared" si="5"/>
        <v>518045.41</v>
      </c>
      <c r="H19" s="30">
        <f t="shared" si="5"/>
        <v>91240</v>
      </c>
      <c r="I19" s="30">
        <f t="shared" si="5"/>
        <v>292892.3</v>
      </c>
      <c r="J19" s="30">
        <f t="shared" si="5"/>
        <v>325452.66</v>
      </c>
      <c r="K19" s="30">
        <f t="shared" si="5"/>
        <v>338043.81</v>
      </c>
      <c r="L19" s="30">
        <f t="shared" si="5"/>
        <v>333716.47</v>
      </c>
      <c r="M19" s="30">
        <f t="shared" si="5"/>
        <v>183136.5</v>
      </c>
      <c r="N19" s="30">
        <f t="shared" si="5"/>
        <v>99127.81</v>
      </c>
      <c r="O19" s="30">
        <f t="shared" si="4"/>
        <v>3489666.0000000005</v>
      </c>
      <c r="W19" s="62"/>
    </row>
    <row r="20" spans="1:15" ht="18.75" customHeight="1">
      <c r="A20" s="26" t="s">
        <v>36</v>
      </c>
      <c r="B20" s="30">
        <v>32478.46</v>
      </c>
      <c r="C20" s="30">
        <v>24485.89</v>
      </c>
      <c r="D20" s="30">
        <v>10405.72</v>
      </c>
      <c r="E20" s="30">
        <v>4868.78</v>
      </c>
      <c r="F20" s="30">
        <v>14057</v>
      </c>
      <c r="G20" s="30">
        <v>21191.22</v>
      </c>
      <c r="H20" s="30">
        <v>3226.82</v>
      </c>
      <c r="I20" s="30">
        <v>13773.62</v>
      </c>
      <c r="J20" s="30">
        <v>21879.2</v>
      </c>
      <c r="K20" s="30">
        <v>31520.95</v>
      </c>
      <c r="L20" s="30">
        <v>29700.91</v>
      </c>
      <c r="M20" s="30">
        <v>11217.32</v>
      </c>
      <c r="N20" s="30">
        <v>6225.21</v>
      </c>
      <c r="O20" s="30">
        <f t="shared" si="4"/>
        <v>225031.1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0</v>
      </c>
      <c r="D23" s="30">
        <v>-2372.12</v>
      </c>
      <c r="E23" s="30">
        <v>0</v>
      </c>
      <c r="F23" s="30">
        <v>-233.61</v>
      </c>
      <c r="G23" s="30">
        <v>-420.15</v>
      </c>
      <c r="H23" s="30">
        <v>-1384.65</v>
      </c>
      <c r="I23" s="30">
        <v>-228.48</v>
      </c>
      <c r="J23" s="30">
        <v>-694.71</v>
      </c>
      <c r="K23" s="30">
        <v>0</v>
      </c>
      <c r="L23" s="30">
        <v>-379.7</v>
      </c>
      <c r="M23" s="30">
        <v>-341.75</v>
      </c>
      <c r="N23" s="30">
        <v>-65.65</v>
      </c>
      <c r="O23" s="30">
        <f t="shared" si="4"/>
        <v>-6197.209999999999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-32239.68</v>
      </c>
      <c r="D24" s="30">
        <v>-27496.69</v>
      </c>
      <c r="E24" s="30">
        <v>-8156.4</v>
      </c>
      <c r="F24" s="30">
        <v>-30593.92</v>
      </c>
      <c r="G24" s="30">
        <v>-39450.75</v>
      </c>
      <c r="H24" s="30">
        <v>-6916.48</v>
      </c>
      <c r="I24" s="30">
        <v>-30003.6</v>
      </c>
      <c r="J24" s="30">
        <v>-31058.3</v>
      </c>
      <c r="K24" s="30">
        <v>-36465.64</v>
      </c>
      <c r="L24" s="30">
        <v>-33890.43</v>
      </c>
      <c r="M24" s="30">
        <v>-17630.6</v>
      </c>
      <c r="N24" s="30">
        <v>-10418.1</v>
      </c>
      <c r="O24" s="30">
        <f t="shared" si="4"/>
        <v>-347851.32999999996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287053.99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-54309.2</v>
      </c>
      <c r="C27" s="30">
        <f>+C28+C30+C41+C42+C45-C46</f>
        <v>-49473.6</v>
      </c>
      <c r="D27" s="30">
        <f t="shared" si="6"/>
        <v>-39626.4</v>
      </c>
      <c r="E27" s="30">
        <f t="shared" si="6"/>
        <v>-6974</v>
      </c>
      <c r="F27" s="30">
        <f t="shared" si="6"/>
        <v>-27689.2</v>
      </c>
      <c r="G27" s="30">
        <f t="shared" si="6"/>
        <v>-46116.4</v>
      </c>
      <c r="H27" s="30">
        <f t="shared" si="6"/>
        <v>-9020</v>
      </c>
      <c r="I27" s="30">
        <f t="shared" si="6"/>
        <v>-49156.8</v>
      </c>
      <c r="J27" s="30">
        <f t="shared" si="6"/>
        <v>-40035.6</v>
      </c>
      <c r="K27" s="30">
        <f t="shared" si="6"/>
        <v>-35310</v>
      </c>
      <c r="L27" s="30">
        <f t="shared" si="6"/>
        <v>-29933.2</v>
      </c>
      <c r="M27" s="30">
        <f t="shared" si="6"/>
        <v>-14141.6</v>
      </c>
      <c r="N27" s="30">
        <f t="shared" si="6"/>
        <v>-13538.8</v>
      </c>
      <c r="O27" s="30">
        <f t="shared" si="6"/>
        <v>-415324.79999999993</v>
      </c>
    </row>
    <row r="28" spans="1:15" ht="18.75" customHeight="1">
      <c r="A28" s="26" t="s">
        <v>40</v>
      </c>
      <c r="B28" s="31">
        <f>+B29</f>
        <v>-54309.2</v>
      </c>
      <c r="C28" s="31">
        <f>+C29</f>
        <v>-49473.6</v>
      </c>
      <c r="D28" s="31">
        <f aca="true" t="shared" si="7" ref="D28:O28">+D29</f>
        <v>-39626.4</v>
      </c>
      <c r="E28" s="31">
        <f t="shared" si="7"/>
        <v>-6974</v>
      </c>
      <c r="F28" s="31">
        <f t="shared" si="7"/>
        <v>-27689.2</v>
      </c>
      <c r="G28" s="31">
        <f t="shared" si="7"/>
        <v>-46116.4</v>
      </c>
      <c r="H28" s="31">
        <f t="shared" si="7"/>
        <v>-9020</v>
      </c>
      <c r="I28" s="31">
        <f t="shared" si="7"/>
        <v>-49156.8</v>
      </c>
      <c r="J28" s="31">
        <f t="shared" si="7"/>
        <v>-40035.6</v>
      </c>
      <c r="K28" s="31">
        <f t="shared" si="7"/>
        <v>-35310</v>
      </c>
      <c r="L28" s="31">
        <f t="shared" si="7"/>
        <v>-29933.2</v>
      </c>
      <c r="M28" s="31">
        <f t="shared" si="7"/>
        <v>-14141.6</v>
      </c>
      <c r="N28" s="31">
        <f t="shared" si="7"/>
        <v>-13538.8</v>
      </c>
      <c r="O28" s="31">
        <f t="shared" si="7"/>
        <v>-415324.79999999993</v>
      </c>
    </row>
    <row r="29" spans="1:26" ht="18.75" customHeight="1">
      <c r="A29" s="27" t="s">
        <v>41</v>
      </c>
      <c r="B29" s="16">
        <f>ROUND((-B9)*$G$3,2)</f>
        <v>-54309.2</v>
      </c>
      <c r="C29" s="16">
        <f aca="true" t="shared" si="8" ref="C29:N29">ROUND((-C9)*$G$3,2)</f>
        <v>-49473.6</v>
      </c>
      <c r="D29" s="16">
        <f t="shared" si="8"/>
        <v>-39626.4</v>
      </c>
      <c r="E29" s="16">
        <f t="shared" si="8"/>
        <v>-6974</v>
      </c>
      <c r="F29" s="16">
        <f t="shared" si="8"/>
        <v>-27689.2</v>
      </c>
      <c r="G29" s="16">
        <f t="shared" si="8"/>
        <v>-46116.4</v>
      </c>
      <c r="H29" s="16">
        <f t="shared" si="8"/>
        <v>-9020</v>
      </c>
      <c r="I29" s="16">
        <f t="shared" si="8"/>
        <v>-49156.8</v>
      </c>
      <c r="J29" s="16">
        <f t="shared" si="8"/>
        <v>-40035.6</v>
      </c>
      <c r="K29" s="16">
        <f t="shared" si="8"/>
        <v>-35310</v>
      </c>
      <c r="L29" s="16">
        <f t="shared" si="8"/>
        <v>-29933.2</v>
      </c>
      <c r="M29" s="16">
        <f t="shared" si="8"/>
        <v>-14141.6</v>
      </c>
      <c r="N29" s="16">
        <f t="shared" si="8"/>
        <v>-13538.8</v>
      </c>
      <c r="O29" s="32">
        <f aca="true" t="shared" si="9" ref="O29:O46">SUM(B29:N29)</f>
        <v>-415324.79999999993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951066.33</v>
      </c>
      <c r="C44" s="36">
        <f t="shared" si="11"/>
        <v>731059.6599999999</v>
      </c>
      <c r="D44" s="36">
        <f t="shared" si="11"/>
        <v>589047.9099999999</v>
      </c>
      <c r="E44" s="36">
        <f t="shared" si="11"/>
        <v>182778.24999999997</v>
      </c>
      <c r="F44" s="36">
        <f t="shared" si="11"/>
        <v>690949.11</v>
      </c>
      <c r="G44" s="36">
        <f t="shared" si="11"/>
        <v>918863.07</v>
      </c>
      <c r="H44" s="36">
        <f t="shared" si="11"/>
        <v>175977.28</v>
      </c>
      <c r="I44" s="36">
        <f t="shared" si="11"/>
        <v>697634.29</v>
      </c>
      <c r="J44" s="36">
        <f t="shared" si="11"/>
        <v>695914.6599999999</v>
      </c>
      <c r="K44" s="36">
        <f t="shared" si="11"/>
        <v>855653.99</v>
      </c>
      <c r="L44" s="36">
        <f t="shared" si="11"/>
        <v>793553.64</v>
      </c>
      <c r="M44" s="36">
        <f t="shared" si="11"/>
        <v>414788.20000000007</v>
      </c>
      <c r="N44" s="36">
        <f t="shared" si="11"/>
        <v>230893.69999999998</v>
      </c>
      <c r="O44" s="36">
        <f>SUM(B44:N44)</f>
        <v>7928180.09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951066.3200000001</v>
      </c>
      <c r="C50" s="51">
        <f t="shared" si="12"/>
        <v>731059.65</v>
      </c>
      <c r="D50" s="51">
        <f t="shared" si="12"/>
        <v>589047.91</v>
      </c>
      <c r="E50" s="51">
        <f t="shared" si="12"/>
        <v>182778.25</v>
      </c>
      <c r="F50" s="51">
        <f t="shared" si="12"/>
        <v>690949.11</v>
      </c>
      <c r="G50" s="51">
        <f t="shared" si="12"/>
        <v>918863.07</v>
      </c>
      <c r="H50" s="51">
        <f t="shared" si="12"/>
        <v>175977.28</v>
      </c>
      <c r="I50" s="51">
        <f t="shared" si="12"/>
        <v>697634.3</v>
      </c>
      <c r="J50" s="51">
        <f t="shared" si="12"/>
        <v>695914.66</v>
      </c>
      <c r="K50" s="51">
        <f t="shared" si="12"/>
        <v>855653.99</v>
      </c>
      <c r="L50" s="51">
        <f t="shared" si="12"/>
        <v>793553.64</v>
      </c>
      <c r="M50" s="51">
        <f t="shared" si="12"/>
        <v>414788.2</v>
      </c>
      <c r="N50" s="51">
        <f t="shared" si="12"/>
        <v>230893.7</v>
      </c>
      <c r="O50" s="36">
        <f t="shared" si="12"/>
        <v>7928180.08</v>
      </c>
      <c r="Q50"/>
    </row>
    <row r="51" spans="1:18" ht="18.75" customHeight="1">
      <c r="A51" s="26" t="s">
        <v>59</v>
      </c>
      <c r="B51" s="51">
        <v>795626.17</v>
      </c>
      <c r="C51" s="51">
        <v>536733.87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1332360.04</v>
      </c>
      <c r="P51"/>
      <c r="Q51"/>
      <c r="R51" s="43"/>
    </row>
    <row r="52" spans="1:16" ht="18.75" customHeight="1">
      <c r="A52" s="26" t="s">
        <v>60</v>
      </c>
      <c r="B52" s="51">
        <v>155440.15</v>
      </c>
      <c r="C52" s="51">
        <v>194325.78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349765.93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589047.91</v>
      </c>
      <c r="E53" s="52">
        <v>0</v>
      </c>
      <c r="F53" s="52">
        <v>0</v>
      </c>
      <c r="G53" s="52">
        <v>0</v>
      </c>
      <c r="H53" s="51">
        <v>175977.28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765025.1900000001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182778.25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182778.25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690949.11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690949.11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918863.07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918863.07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697634.3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697634.3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695914.66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695914.66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855653.99</v>
      </c>
      <c r="L59" s="31">
        <v>793553.64</v>
      </c>
      <c r="M59" s="52">
        <v>0</v>
      </c>
      <c r="N59" s="52">
        <v>0</v>
      </c>
      <c r="O59" s="36">
        <f t="shared" si="13"/>
        <v>1649207.63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414788.2</v>
      </c>
      <c r="N60" s="52">
        <v>0</v>
      </c>
      <c r="O60" s="36">
        <f t="shared" si="13"/>
        <v>414788.2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230893.7</v>
      </c>
      <c r="O61" s="55">
        <f t="shared" si="13"/>
        <v>230893.7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2020-08-20T16:34:19Z</dcterms:modified>
  <cp:category/>
  <cp:version/>
  <cp:contentType/>
  <cp:contentStatus/>
</cp:coreProperties>
</file>