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<sst xmlns="http://schemas.openxmlformats.org/spreadsheetml/2006/main" count="79" uniqueCount="76">
  <si>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</si>
  <si>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</si>
  <si>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</si>
  <si>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</si>
  <si>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</si>
  <si>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</si>
  <si>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</si>
  <si>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</si>
  <si>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</si>
  <si>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</si>
  <si>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</si>
  <si>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</si>
  <si>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</si>
  <si>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</si>
  <si>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</si>
  <si>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</si>
  <si>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</si>
  <si>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</si>
  <si>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</si>
  <si>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</si>
  <si>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</si>
  <si>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</si>
  <si>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</si>
  <si>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</si>
  <si>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</si>
  <si>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</si>
  <si>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</si>
  <si>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</si>
  <si>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</si>
  <si>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</si>
  <si>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</si>
  <si>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</si>
  <si>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</si>
  <si>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</si>
  <si>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</si>
  <si>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</si>
  <si>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</si>
  <si>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</si>
  <si>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</si>
  <si>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</si>
  <si>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</si>
  <si>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</si>
  <si>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</si>
  <si>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</si>
  <si>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</si>
  <si>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</si>
  <si>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</si>
  <si>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</si>
  <si>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</si>
  <si>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</si>
  <si>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</si>
  <si>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</si>
  <si>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</si>
  <si>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</si>
  <si>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</si>
  <si>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</si>
  <si>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</si>
  <si>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</si>
  <si>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</si>
  <si>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</si>
  <si>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</si>
  <si>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</si>
  <si>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</si>
  <si>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</si>
  <si>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</si>
  <si>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</si>
  <si>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</si>
  <si>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</si>
  <si>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</si>
  <si>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</si>
  <si>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</si>
  <si>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</si>
  <si>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</si>
  <si>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</si>
  <si>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</si>
  <si>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12/08/20 - VENCIMENTO 19/08/20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</si>
</sst>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269148</v>
      </c>
      <c r="C7" s="9">
        <f t="shared" si="0"/>
        <v>186781</v>
      </c>
      <c r="D7" s="9">
        <f t="shared" si="0"/>
        <v>209261</v>
      </c>
      <c r="E7" s="9">
        <f t="shared" si="0"/>
        <v>43888</v>
      </c>
      <c r="F7" s="9">
        <f t="shared" si="0"/>
        <v>148020</v>
      </c>
      <c r="G7" s="9">
        <f t="shared" si="0"/>
        <v>232159</v>
      </c>
      <c r="H7" s="9">
        <f t="shared" si="0"/>
        <v>38938</v>
      </c>
      <c r="I7" s="9">
        <f t="shared" si="0"/>
        <v>182265</v>
      </c>
      <c r="J7" s="9">
        <f t="shared" si="0"/>
        <v>170471</v>
      </c>
      <c r="K7" s="9">
        <f t="shared" si="0"/>
        <v>240634</v>
      </c>
      <c r="L7" s="9">
        <f t="shared" si="0"/>
        <v>186804</v>
      </c>
      <c r="M7" s="9">
        <f t="shared" si="0"/>
        <v>78234</v>
      </c>
      <c r="N7" s="9">
        <f t="shared" si="0"/>
        <v>53131</v>
      </c>
      <c r="O7" s="9">
        <f t="shared" si="0"/>
        <v>2039734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11487</v>
      </c>
      <c r="C8" s="11">
        <f t="shared" si="1"/>
        <v>10323</v>
      </c>
      <c r="D8" s="11">
        <f t="shared" si="1"/>
        <v>8575</v>
      </c>
      <c r="E8" s="11">
        <f t="shared" si="1"/>
        <v>1503</v>
      </c>
      <c r="F8" s="11">
        <f t="shared" si="1"/>
        <v>5584</v>
      </c>
      <c r="G8" s="11">
        <f t="shared" si="1"/>
        <v>9689</v>
      </c>
      <c r="H8" s="11">
        <f t="shared" si="1"/>
        <v>2160</v>
      </c>
      <c r="I8" s="11">
        <f t="shared" si="1"/>
        <v>9847</v>
      </c>
      <c r="J8" s="11">
        <f t="shared" si="1"/>
        <v>8322</v>
      </c>
      <c r="K8" s="11">
        <f t="shared" si="1"/>
        <v>7767</v>
      </c>
      <c r="L8" s="11">
        <f t="shared" si="1"/>
        <v>6720</v>
      </c>
      <c r="M8" s="11">
        <f t="shared" si="1"/>
        <v>3087</v>
      </c>
      <c r="N8" s="11">
        <f t="shared" si="1"/>
        <v>2873</v>
      </c>
      <c r="O8" s="11">
        <f t="shared" si="1"/>
        <v>87937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11487</v>
      </c>
      <c r="C9" s="11">
        <v>10323</v>
      </c>
      <c r="D9" s="11">
        <v>8575</v>
      </c>
      <c r="E9" s="11">
        <v>1503</v>
      </c>
      <c r="F9" s="11">
        <v>5584</v>
      </c>
      <c r="G9" s="11">
        <v>9689</v>
      </c>
      <c r="H9" s="11">
        <v>2160</v>
      </c>
      <c r="I9" s="11">
        <v>9846</v>
      </c>
      <c r="J9" s="11">
        <v>8322</v>
      </c>
      <c r="K9" s="11">
        <v>7761</v>
      </c>
      <c r="L9" s="11">
        <v>6719</v>
      </c>
      <c r="M9" s="11">
        <v>3084</v>
      </c>
      <c r="N9" s="11">
        <v>2873</v>
      </c>
      <c r="O9" s="11">
        <f>SUM(B9:N9)</f>
        <v>87926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6</v>
      </c>
      <c r="L10" s="13">
        <v>1</v>
      </c>
      <c r="M10" s="13">
        <v>3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257661</v>
      </c>
      <c r="C11" s="13">
        <v>176458</v>
      </c>
      <c r="D11" s="13">
        <v>200686</v>
      </c>
      <c r="E11" s="13">
        <v>42385</v>
      </c>
      <c r="F11" s="13">
        <v>142436</v>
      </c>
      <c r="G11" s="13">
        <v>222470</v>
      </c>
      <c r="H11" s="13">
        <v>36778</v>
      </c>
      <c r="I11" s="13">
        <v>172418</v>
      </c>
      <c r="J11" s="13">
        <v>162149</v>
      </c>
      <c r="K11" s="13">
        <v>232867</v>
      </c>
      <c r="L11" s="13">
        <v>180084</v>
      </c>
      <c r="M11" s="13">
        <v>75147</v>
      </c>
      <c r="N11" s="13">
        <v>50258</v>
      </c>
      <c r="O11" s="11">
        <f>SUM(B11:N11)</f>
        <v>1951797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1.587448738172255</v>
      </c>
      <c r="C15" s="19">
        <v>1.697756224147777</v>
      </c>
      <c r="D15" s="19">
        <v>1.48459864150323</v>
      </c>
      <c r="E15" s="19">
        <v>1.195029905759162</v>
      </c>
      <c r="F15" s="19">
        <v>2.014484223270397</v>
      </c>
      <c r="G15" s="19">
        <v>2.206561757147137</v>
      </c>
      <c r="H15" s="19">
        <v>1.910411208249271</v>
      </c>
      <c r="I15" s="19">
        <v>1.657259830474077</v>
      </c>
      <c r="J15" s="19">
        <v>1.775785758513283</v>
      </c>
      <c r="K15" s="19">
        <v>1.597463438100716</v>
      </c>
      <c r="L15" s="19">
        <v>1.652675922815946</v>
      </c>
      <c r="M15" s="19">
        <v>1.77872447901952</v>
      </c>
      <c r="N15" s="19">
        <v>1.695536616635804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982990.0900000001</v>
      </c>
      <c r="C17" s="24">
        <f aca="true" t="shared" si="2" ref="C17:N17">C18+C19+C20+C21+C22+C23+C24+C25</f>
        <v>763574.02</v>
      </c>
      <c r="D17" s="24">
        <f t="shared" si="2"/>
        <v>621871.1299999999</v>
      </c>
      <c r="E17" s="24">
        <f t="shared" si="2"/>
        <v>185079.87</v>
      </c>
      <c r="F17" s="24">
        <f t="shared" si="2"/>
        <v>698148.0800000001</v>
      </c>
      <c r="G17" s="24">
        <f t="shared" si="2"/>
        <v>986439.4</v>
      </c>
      <c r="H17" s="24">
        <f t="shared" si="2"/>
        <v>187403.37999999998</v>
      </c>
      <c r="I17" s="24">
        <f t="shared" si="2"/>
        <v>711373.2000000001</v>
      </c>
      <c r="J17" s="24">
        <f t="shared" si="2"/>
        <v>708992.56</v>
      </c>
      <c r="K17" s="24">
        <f t="shared" si="2"/>
        <v>869761.7</v>
      </c>
      <c r="L17" s="24">
        <f t="shared" si="2"/>
        <v>797957.27</v>
      </c>
      <c r="M17" s="24">
        <f t="shared" si="2"/>
        <v>417540.19</v>
      </c>
      <c r="N17" s="24">
        <f t="shared" si="2"/>
        <v>237578.16999999998</v>
      </c>
      <c r="O17" s="24">
        <f>O18+O19+O20+O21+O22+O23+O24+O25</f>
        <v>8168709.06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601330.46</v>
      </c>
      <c r="C18" s="30">
        <f t="shared" si="3"/>
        <v>430997.16</v>
      </c>
      <c r="D18" s="30">
        <f t="shared" si="3"/>
        <v>423376.86</v>
      </c>
      <c r="E18" s="30">
        <f t="shared" si="3"/>
        <v>151900.76</v>
      </c>
      <c r="F18" s="30">
        <f t="shared" si="3"/>
        <v>346988.48</v>
      </c>
      <c r="G18" s="30">
        <f t="shared" si="3"/>
        <v>447393.61</v>
      </c>
      <c r="H18" s="30">
        <f t="shared" si="3"/>
        <v>100611.9</v>
      </c>
      <c r="I18" s="30">
        <f t="shared" si="3"/>
        <v>417241.04</v>
      </c>
      <c r="J18" s="30">
        <f t="shared" si="3"/>
        <v>392782.23</v>
      </c>
      <c r="K18" s="30">
        <f t="shared" si="3"/>
        <v>524437.74</v>
      </c>
      <c r="L18" s="30">
        <f t="shared" si="3"/>
        <v>463348.64</v>
      </c>
      <c r="M18" s="30">
        <f t="shared" si="3"/>
        <v>224179.53</v>
      </c>
      <c r="N18" s="30">
        <f t="shared" si="3"/>
        <v>137588.04</v>
      </c>
      <c r="O18" s="30">
        <f aca="true" t="shared" si="4" ref="O18:O25">SUM(B18:N18)</f>
        <v>4662176.45</v>
      </c>
    </row>
    <row r="19" spans="1:23" ht="18.75" customHeight="1">
      <c r="A19" s="26" t="s">
        <v>35</v>
      </c>
      <c r="B19" s="30">
        <f>IF(B15&lt;&gt;0,ROUND((B15-1)*B18,2),0)</f>
        <v>353250.82</v>
      </c>
      <c r="C19" s="30">
        <f aca="true" t="shared" si="5" ref="C19:N19">IF(C15&lt;&gt;0,ROUND((C15-1)*C18,2),0)</f>
        <v>300730.95</v>
      </c>
      <c r="D19" s="30">
        <f t="shared" si="5"/>
        <v>205167.85</v>
      </c>
      <c r="E19" s="30">
        <f t="shared" si="5"/>
        <v>29625.19</v>
      </c>
      <c r="F19" s="30">
        <f t="shared" si="5"/>
        <v>352014.34</v>
      </c>
      <c r="G19" s="30">
        <f t="shared" si="5"/>
        <v>539808.02</v>
      </c>
      <c r="H19" s="30">
        <f t="shared" si="5"/>
        <v>91598.2</v>
      </c>
      <c r="I19" s="30">
        <f t="shared" si="5"/>
        <v>274235.78</v>
      </c>
      <c r="J19" s="30">
        <f t="shared" si="5"/>
        <v>304714.86</v>
      </c>
      <c r="K19" s="30">
        <f t="shared" si="5"/>
        <v>313332.38</v>
      </c>
      <c r="L19" s="30">
        <f t="shared" si="5"/>
        <v>302416.5</v>
      </c>
      <c r="M19" s="30">
        <f t="shared" si="5"/>
        <v>174574.09</v>
      </c>
      <c r="N19" s="30">
        <f t="shared" si="5"/>
        <v>95697.52</v>
      </c>
      <c r="O19" s="30">
        <f t="shared" si="4"/>
        <v>3337166.4999999995</v>
      </c>
      <c r="W19" s="62"/>
    </row>
    <row r="20" spans="1:15" ht="18.75" customHeight="1">
      <c r="A20" s="26" t="s">
        <v>36</v>
      </c>
      <c r="B20" s="30">
        <v>32647.54</v>
      </c>
      <c r="C20" s="30">
        <v>24412.81</v>
      </c>
      <c r="D20" s="30">
        <v>10363.34</v>
      </c>
      <c r="E20" s="30">
        <v>4839.27</v>
      </c>
      <c r="F20" s="30">
        <v>14088.73</v>
      </c>
      <c r="G20" s="30">
        <v>21767.28</v>
      </c>
      <c r="H20" s="30">
        <v>3455.5</v>
      </c>
      <c r="I20" s="30">
        <v>13664.65</v>
      </c>
      <c r="J20" s="30">
        <v>21222.56</v>
      </c>
      <c r="K20" s="30">
        <v>31285.88</v>
      </c>
      <c r="L20" s="30">
        <v>29402.39</v>
      </c>
      <c r="M20" s="30">
        <v>11058.98</v>
      </c>
      <c r="N20" s="30">
        <v>6225.21</v>
      </c>
      <c r="O20" s="30">
        <f t="shared" si="4"/>
        <v>224434.14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-150.26</v>
      </c>
      <c r="D23" s="30">
        <v>-2066.04</v>
      </c>
      <c r="E23" s="30">
        <v>0</v>
      </c>
      <c r="F23" s="30">
        <v>-311.48</v>
      </c>
      <c r="G23" s="30">
        <v>0</v>
      </c>
      <c r="H23" s="30">
        <v>-1140.3</v>
      </c>
      <c r="I23" s="30">
        <v>-913.92</v>
      </c>
      <c r="J23" s="30">
        <v>-1003.47</v>
      </c>
      <c r="K23" s="30">
        <v>0</v>
      </c>
      <c r="L23" s="30">
        <v>-531.58</v>
      </c>
      <c r="M23" s="30">
        <v>-478.45</v>
      </c>
      <c r="N23" s="30">
        <v>-131.3</v>
      </c>
      <c r="O23" s="30">
        <f t="shared" si="4"/>
        <v>-6726.8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-32103.36</v>
      </c>
      <c r="D24" s="30">
        <v>-27769.61</v>
      </c>
      <c r="E24" s="30">
        <v>-8156.4</v>
      </c>
      <c r="F24" s="30">
        <v>-30525.63</v>
      </c>
      <c r="G24" s="30">
        <v>-39793.8</v>
      </c>
      <c r="H24" s="30">
        <v>-7121.92</v>
      </c>
      <c r="I24" s="30">
        <v>-29389.89</v>
      </c>
      <c r="J24" s="30">
        <v>-30785.26</v>
      </c>
      <c r="K24" s="30">
        <v>-36465.64</v>
      </c>
      <c r="L24" s="30">
        <v>-33754.05</v>
      </c>
      <c r="M24" s="30">
        <v>-17494.98</v>
      </c>
      <c r="N24" s="30">
        <v>-10350.45</v>
      </c>
      <c r="O24" s="30">
        <f t="shared" si="4"/>
        <v>-347309.96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287053.99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-50542.8</v>
      </c>
      <c r="C27" s="30">
        <f>+C28+C30+C41+C42+C45-C46</f>
        <v>-45421.2</v>
      </c>
      <c r="D27" s="30">
        <f t="shared" si="6"/>
        <v>-37730</v>
      </c>
      <c r="E27" s="30">
        <f t="shared" si="6"/>
        <v>-6613.2</v>
      </c>
      <c r="F27" s="30">
        <f t="shared" si="6"/>
        <v>-24569.6</v>
      </c>
      <c r="G27" s="30">
        <f t="shared" si="6"/>
        <v>-42631.6</v>
      </c>
      <c r="H27" s="30">
        <f t="shared" si="6"/>
        <v>-9504</v>
      </c>
      <c r="I27" s="30">
        <f t="shared" si="6"/>
        <v>-43322.4</v>
      </c>
      <c r="J27" s="30">
        <f t="shared" si="6"/>
        <v>-36616.8</v>
      </c>
      <c r="K27" s="30">
        <f t="shared" si="6"/>
        <v>-34148.4</v>
      </c>
      <c r="L27" s="30">
        <f t="shared" si="6"/>
        <v>-29563.6</v>
      </c>
      <c r="M27" s="30">
        <f t="shared" si="6"/>
        <v>-13569.6</v>
      </c>
      <c r="N27" s="30">
        <f t="shared" si="6"/>
        <v>-12641.2</v>
      </c>
      <c r="O27" s="30">
        <f t="shared" si="6"/>
        <v>-386874.4</v>
      </c>
    </row>
    <row r="28" spans="1:15" ht="18.75" customHeight="1">
      <c r="A28" s="26" t="s">
        <v>40</v>
      </c>
      <c r="B28" s="31">
        <f>+B29</f>
        <v>-50542.8</v>
      </c>
      <c r="C28" s="31">
        <f>+C29</f>
        <v>-45421.2</v>
      </c>
      <c r="D28" s="31">
        <f aca="true" t="shared" si="7" ref="D28:O28">+D29</f>
        <v>-37730</v>
      </c>
      <c r="E28" s="31">
        <f t="shared" si="7"/>
        <v>-6613.2</v>
      </c>
      <c r="F28" s="31">
        <f t="shared" si="7"/>
        <v>-24569.6</v>
      </c>
      <c r="G28" s="31">
        <f t="shared" si="7"/>
        <v>-42631.6</v>
      </c>
      <c r="H28" s="31">
        <f t="shared" si="7"/>
        <v>-9504</v>
      </c>
      <c r="I28" s="31">
        <f t="shared" si="7"/>
        <v>-43322.4</v>
      </c>
      <c r="J28" s="31">
        <f t="shared" si="7"/>
        <v>-36616.8</v>
      </c>
      <c r="K28" s="31">
        <f t="shared" si="7"/>
        <v>-34148.4</v>
      </c>
      <c r="L28" s="31">
        <f t="shared" si="7"/>
        <v>-29563.6</v>
      </c>
      <c r="M28" s="31">
        <f t="shared" si="7"/>
        <v>-13569.6</v>
      </c>
      <c r="N28" s="31">
        <f t="shared" si="7"/>
        <v>-12641.2</v>
      </c>
      <c r="O28" s="31">
        <f t="shared" si="7"/>
        <v>-386874.4</v>
      </c>
    </row>
    <row r="29" spans="1:26" ht="18.75" customHeight="1">
      <c r="A29" s="27" t="s">
        <v>41</v>
      </c>
      <c r="B29" s="16">
        <f>ROUND((-B9)*$G$3,2)</f>
        <v>-50542.8</v>
      </c>
      <c r="C29" s="16">
        <f aca="true" t="shared" si="8" ref="C29:N29">ROUND((-C9)*$G$3,2)</f>
        <v>-45421.2</v>
      </c>
      <c r="D29" s="16">
        <f t="shared" si="8"/>
        <v>-37730</v>
      </c>
      <c r="E29" s="16">
        <f t="shared" si="8"/>
        <v>-6613.2</v>
      </c>
      <c r="F29" s="16">
        <f t="shared" si="8"/>
        <v>-24569.6</v>
      </c>
      <c r="G29" s="16">
        <f t="shared" si="8"/>
        <v>-42631.6</v>
      </c>
      <c r="H29" s="16">
        <f t="shared" si="8"/>
        <v>-9504</v>
      </c>
      <c r="I29" s="16">
        <f t="shared" si="8"/>
        <v>-43322.4</v>
      </c>
      <c r="J29" s="16">
        <f t="shared" si="8"/>
        <v>-36616.8</v>
      </c>
      <c r="K29" s="16">
        <f t="shared" si="8"/>
        <v>-34148.4</v>
      </c>
      <c r="L29" s="16">
        <f t="shared" si="8"/>
        <v>-29563.6</v>
      </c>
      <c r="M29" s="16">
        <f t="shared" si="8"/>
        <v>-13569.6</v>
      </c>
      <c r="N29" s="16">
        <f t="shared" si="8"/>
        <v>-12641.2</v>
      </c>
      <c r="O29" s="32">
        <f aca="true" t="shared" si="9" ref="O29:O46">SUM(B29:N29)</f>
        <v>-386874.4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932447.29</v>
      </c>
      <c r="C44" s="36">
        <f t="shared" si="11"/>
        <v>718152.8200000001</v>
      </c>
      <c r="D44" s="36">
        <f t="shared" si="11"/>
        <v>584141.1299999999</v>
      </c>
      <c r="E44" s="36">
        <f t="shared" si="11"/>
        <v>178466.66999999998</v>
      </c>
      <c r="F44" s="36">
        <f t="shared" si="11"/>
        <v>673578.4800000001</v>
      </c>
      <c r="G44" s="36">
        <f t="shared" si="11"/>
        <v>943807.8</v>
      </c>
      <c r="H44" s="36">
        <f t="shared" si="11"/>
        <v>177899.37999999998</v>
      </c>
      <c r="I44" s="36">
        <f t="shared" si="11"/>
        <v>668050.8</v>
      </c>
      <c r="J44" s="36">
        <f t="shared" si="11"/>
        <v>672375.76</v>
      </c>
      <c r="K44" s="36">
        <f t="shared" si="11"/>
        <v>835613.2999999999</v>
      </c>
      <c r="L44" s="36">
        <f t="shared" si="11"/>
        <v>768393.67</v>
      </c>
      <c r="M44" s="36">
        <f t="shared" si="11"/>
        <v>403970.59</v>
      </c>
      <c r="N44" s="36">
        <f t="shared" si="11"/>
        <v>224936.96999999997</v>
      </c>
      <c r="O44" s="36">
        <f>SUM(B44:N44)</f>
        <v>7781834.659999999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932447.29</v>
      </c>
      <c r="C50" s="51">
        <f t="shared" si="12"/>
        <v>718152.82</v>
      </c>
      <c r="D50" s="51">
        <f t="shared" si="12"/>
        <v>584141.12</v>
      </c>
      <c r="E50" s="51">
        <f t="shared" si="12"/>
        <v>178466.67</v>
      </c>
      <c r="F50" s="51">
        <f t="shared" si="12"/>
        <v>673578.49</v>
      </c>
      <c r="G50" s="51">
        <f t="shared" si="12"/>
        <v>943807.8</v>
      </c>
      <c r="H50" s="51">
        <f t="shared" si="12"/>
        <v>177899.38</v>
      </c>
      <c r="I50" s="51">
        <f t="shared" si="12"/>
        <v>668050.79</v>
      </c>
      <c r="J50" s="51">
        <f t="shared" si="12"/>
        <v>672375.76</v>
      </c>
      <c r="K50" s="51">
        <f t="shared" si="12"/>
        <v>835613.29</v>
      </c>
      <c r="L50" s="51">
        <f t="shared" si="12"/>
        <v>768393.67</v>
      </c>
      <c r="M50" s="51">
        <f t="shared" si="12"/>
        <v>403970.58</v>
      </c>
      <c r="N50" s="51">
        <f t="shared" si="12"/>
        <v>224936.97</v>
      </c>
      <c r="O50" s="36">
        <f t="shared" si="12"/>
        <v>7781834.63</v>
      </c>
      <c r="Q50"/>
    </row>
    <row r="51" spans="1:18" ht="18.75" customHeight="1">
      <c r="A51" s="26" t="s">
        <v>59</v>
      </c>
      <c r="B51" s="51">
        <v>780172.38</v>
      </c>
      <c r="C51" s="51">
        <v>527440.95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1307613.33</v>
      </c>
      <c r="P51"/>
      <c r="Q51"/>
      <c r="R51" s="43"/>
    </row>
    <row r="52" spans="1:16" ht="18.75" customHeight="1">
      <c r="A52" s="26" t="s">
        <v>60</v>
      </c>
      <c r="B52" s="51">
        <v>152274.91</v>
      </c>
      <c r="C52" s="51">
        <v>190711.87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342986.78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584141.12</v>
      </c>
      <c r="E53" s="52">
        <v>0</v>
      </c>
      <c r="F53" s="52">
        <v>0</v>
      </c>
      <c r="G53" s="52">
        <v>0</v>
      </c>
      <c r="H53" s="51">
        <v>177899.38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762040.5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178466.67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178466.67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673578.49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673578.49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943807.8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943807.8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668050.79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668050.79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672375.76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672375.76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835613.29</v>
      </c>
      <c r="L59" s="31">
        <v>768393.67</v>
      </c>
      <c r="M59" s="52">
        <v>0</v>
      </c>
      <c r="N59" s="52">
        <v>0</v>
      </c>
      <c r="O59" s="36">
        <f t="shared" si="13"/>
        <v>1604006.96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403970.58</v>
      </c>
      <c r="N60" s="52">
        <v>0</v>
      </c>
      <c r="O60" s="36">
        <f t="shared" si="13"/>
        <v>403970.58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224936.97</v>
      </c>
      <c r="O61" s="55">
        <f t="shared" si="13"/>
        <v>224936.97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2020-08-18T17:48:03Z</dcterms:modified>
  <cp:category/>
  <cp:version/>
  <cp:contentType/>
  <cp:contentStatus/>
</cp:coreProperties>
</file>