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<sst xmlns="http://schemas.openxmlformats.org/spreadsheetml/2006/main" count="79" uniqueCount="76">
  <si>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</si>
  <si>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</si>
  <si>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</si>
  <si>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</si>
  <si>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</si>
  <si>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</si>
  <si>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</si>
  <si>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</si>
  <si>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</si>
  <si>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</si>
  <si>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</si>
  <si>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</si>
  <si>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</si>
  <si>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</si>
  <si>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</si>
  <si>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</si>
  <si>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</si>
  <si>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</si>
  <si>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</si>
  <si>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</si>
  <si>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</si>
  <si>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</si>
  <si>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</si>
  <si>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</si>
  <si>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</si>
  <si>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</si>
  <si>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</si>
  <si>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</si>
  <si>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</si>
  <si>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</si>
  <si>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</si>
  <si>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</si>
  <si>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</si>
  <si>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</si>
  <si>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</si>
  <si>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</si>
  <si>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</si>
  <si>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</si>
  <si>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</si>
  <si>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</si>
  <si>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</si>
  <si>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</si>
  <si>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</si>
  <si>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</si>
  <si>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</si>
  <si>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</si>
  <si>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</si>
  <si>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</si>
  <si>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</si>
  <si>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</si>
  <si>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</si>
  <si>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</si>
  <si>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</si>
  <si>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</si>
  <si>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</si>
  <si>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</si>
  <si>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</si>
  <si>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</si>
  <si>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</si>
  <si>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</si>
  <si>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</si>
  <si>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</si>
  <si>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</si>
  <si>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</si>
  <si>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</si>
  <si>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</si>
  <si>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</si>
  <si>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</si>
  <si>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</si>
  <si>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</si>
  <si>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</si>
  <si>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</si>
  <si>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</si>
  <si>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</si>
  <si>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</si>
  <si>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10/08/20 - VENCIMENTO 17/08/20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</si>
</sst>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260327</v>
      </c>
      <c r="C7" s="9">
        <f t="shared" si="0"/>
        <v>182465</v>
      </c>
      <c r="D7" s="9">
        <f t="shared" si="0"/>
        <v>205652</v>
      </c>
      <c r="E7" s="9">
        <f t="shared" si="0"/>
        <v>43098</v>
      </c>
      <c r="F7" s="9">
        <f t="shared" si="0"/>
        <v>144436</v>
      </c>
      <c r="G7" s="9">
        <f t="shared" si="0"/>
        <v>231165</v>
      </c>
      <c r="H7" s="9">
        <f t="shared" si="0"/>
        <v>36994</v>
      </c>
      <c r="I7" s="9">
        <f t="shared" si="0"/>
        <v>174768</v>
      </c>
      <c r="J7" s="9">
        <f t="shared" si="0"/>
        <v>168405</v>
      </c>
      <c r="K7" s="9">
        <f t="shared" si="0"/>
        <v>232958</v>
      </c>
      <c r="L7" s="9">
        <f t="shared" si="0"/>
        <v>185055</v>
      </c>
      <c r="M7" s="9">
        <f t="shared" si="0"/>
        <v>76500</v>
      </c>
      <c r="N7" s="9">
        <f t="shared" si="0"/>
        <v>52128</v>
      </c>
      <c r="O7" s="9">
        <f t="shared" si="0"/>
        <v>1993951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13136</v>
      </c>
      <c r="C8" s="11">
        <f t="shared" si="1"/>
        <v>11798</v>
      </c>
      <c r="D8" s="11">
        <f t="shared" si="1"/>
        <v>10322</v>
      </c>
      <c r="E8" s="11">
        <f t="shared" si="1"/>
        <v>1854</v>
      </c>
      <c r="F8" s="11">
        <f t="shared" si="1"/>
        <v>6517</v>
      </c>
      <c r="G8" s="11">
        <f t="shared" si="1"/>
        <v>10937</v>
      </c>
      <c r="H8" s="11">
        <f t="shared" si="1"/>
        <v>2278</v>
      </c>
      <c r="I8" s="11">
        <f t="shared" si="1"/>
        <v>10693</v>
      </c>
      <c r="J8" s="11">
        <f t="shared" si="1"/>
        <v>9788</v>
      </c>
      <c r="K8" s="11">
        <f t="shared" si="1"/>
        <v>9007</v>
      </c>
      <c r="L8" s="11">
        <f t="shared" si="1"/>
        <v>7856</v>
      </c>
      <c r="M8" s="11">
        <f t="shared" si="1"/>
        <v>3351</v>
      </c>
      <c r="N8" s="11">
        <f t="shared" si="1"/>
        <v>3248</v>
      </c>
      <c r="O8" s="11">
        <f t="shared" si="1"/>
        <v>100785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13136</v>
      </c>
      <c r="C9" s="11">
        <v>11798</v>
      </c>
      <c r="D9" s="11">
        <v>10322</v>
      </c>
      <c r="E9" s="11">
        <v>1854</v>
      </c>
      <c r="F9" s="11">
        <v>6517</v>
      </c>
      <c r="G9" s="11">
        <v>10937</v>
      </c>
      <c r="H9" s="11">
        <v>2277</v>
      </c>
      <c r="I9" s="11">
        <v>10693</v>
      </c>
      <c r="J9" s="11">
        <v>9788</v>
      </c>
      <c r="K9" s="11">
        <v>9004</v>
      </c>
      <c r="L9" s="11">
        <v>7856</v>
      </c>
      <c r="M9" s="11">
        <v>3345</v>
      </c>
      <c r="N9" s="11">
        <v>3248</v>
      </c>
      <c r="O9" s="11">
        <f>SUM(B9:N9)</f>
        <v>100775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3</v>
      </c>
      <c r="L10" s="13">
        <v>0</v>
      </c>
      <c r="M10" s="13">
        <v>6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247191</v>
      </c>
      <c r="C11" s="13">
        <v>170667</v>
      </c>
      <c r="D11" s="13">
        <v>195330</v>
      </c>
      <c r="E11" s="13">
        <v>41244</v>
      </c>
      <c r="F11" s="13">
        <v>137919</v>
      </c>
      <c r="G11" s="13">
        <v>220228</v>
      </c>
      <c r="H11" s="13">
        <v>34716</v>
      </c>
      <c r="I11" s="13">
        <v>164075</v>
      </c>
      <c r="J11" s="13">
        <v>158617</v>
      </c>
      <c r="K11" s="13">
        <v>223951</v>
      </c>
      <c r="L11" s="13">
        <v>177199</v>
      </c>
      <c r="M11" s="13">
        <v>73149</v>
      </c>
      <c r="N11" s="13">
        <v>48880</v>
      </c>
      <c r="O11" s="11">
        <f>SUM(B11:N11)</f>
        <v>1893166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1.625079587567561</v>
      </c>
      <c r="C15" s="19">
        <v>1.706821193621329</v>
      </c>
      <c r="D15" s="19">
        <v>1.451396376301914</v>
      </c>
      <c r="E15" s="19">
        <v>1.21285452384346</v>
      </c>
      <c r="F15" s="19">
        <v>2.015453871764998</v>
      </c>
      <c r="G15" s="19">
        <v>2.161934775278499</v>
      </c>
      <c r="H15" s="19">
        <v>2.014022151174211</v>
      </c>
      <c r="I15" s="19">
        <v>1.706231515488586</v>
      </c>
      <c r="J15" s="19">
        <v>1.775773462833459</v>
      </c>
      <c r="K15" s="19">
        <v>1.634559524925787</v>
      </c>
      <c r="L15" s="19">
        <v>1.67897650552192</v>
      </c>
      <c r="M15" s="19">
        <v>1.841063904888929</v>
      </c>
      <c r="N15" s="19">
        <v>1.676130736427637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972980.7499999999</v>
      </c>
      <c r="C17" s="24">
        <f aca="true" t="shared" si="2" ref="C17:N17">C18+C19+C20+C21+C22+C23+C24+C25</f>
        <v>749969.2999999999</v>
      </c>
      <c r="D17" s="24">
        <f t="shared" si="2"/>
        <v>597129.0199999999</v>
      </c>
      <c r="E17" s="24">
        <f t="shared" si="2"/>
        <v>184534.53</v>
      </c>
      <c r="F17" s="24">
        <f t="shared" si="2"/>
        <v>681175.96</v>
      </c>
      <c r="G17" s="24">
        <f t="shared" si="2"/>
        <v>961523.04</v>
      </c>
      <c r="H17" s="24">
        <f t="shared" si="2"/>
        <v>187800.43000000002</v>
      </c>
      <c r="I17" s="24">
        <f t="shared" si="2"/>
        <v>702345.2400000001</v>
      </c>
      <c r="J17" s="24">
        <f t="shared" si="2"/>
        <v>700724.5700000002</v>
      </c>
      <c r="K17" s="24">
        <f t="shared" si="2"/>
        <v>861020.01</v>
      </c>
      <c r="L17" s="24">
        <f t="shared" si="2"/>
        <v>802964.94</v>
      </c>
      <c r="M17" s="24">
        <f t="shared" si="2"/>
        <v>422271.44999999995</v>
      </c>
      <c r="N17" s="24">
        <f t="shared" si="2"/>
        <v>230346.72</v>
      </c>
      <c r="O17" s="24">
        <f>O18+O19+O20+O21+O22+O23+O24+O25</f>
        <v>8054785.959999999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581622.58</v>
      </c>
      <c r="C18" s="30">
        <f t="shared" si="3"/>
        <v>421037.99</v>
      </c>
      <c r="D18" s="30">
        <f t="shared" si="3"/>
        <v>416075.13</v>
      </c>
      <c r="E18" s="30">
        <f t="shared" si="3"/>
        <v>149166.49</v>
      </c>
      <c r="F18" s="30">
        <f t="shared" si="3"/>
        <v>338586.87</v>
      </c>
      <c r="G18" s="30">
        <f t="shared" si="3"/>
        <v>445478.07</v>
      </c>
      <c r="H18" s="30">
        <f t="shared" si="3"/>
        <v>95588.8</v>
      </c>
      <c r="I18" s="30">
        <f t="shared" si="3"/>
        <v>400078.91</v>
      </c>
      <c r="J18" s="30">
        <f t="shared" si="3"/>
        <v>388021.96</v>
      </c>
      <c r="K18" s="30">
        <f t="shared" si="3"/>
        <v>507708.67</v>
      </c>
      <c r="L18" s="30">
        <f t="shared" si="3"/>
        <v>459010.42</v>
      </c>
      <c r="M18" s="30">
        <f t="shared" si="3"/>
        <v>219210.75</v>
      </c>
      <c r="N18" s="30">
        <f t="shared" si="3"/>
        <v>134990.67</v>
      </c>
      <c r="O18" s="30">
        <f aca="true" t="shared" si="4" ref="O18:O25">SUM(B18:N18)</f>
        <v>4556577.31</v>
      </c>
    </row>
    <row r="19" spans="1:23" ht="18.75" customHeight="1">
      <c r="A19" s="26" t="s">
        <v>35</v>
      </c>
      <c r="B19" s="30">
        <f>IF(B15&lt;&gt;0,ROUND((B15-1)*B18,2),0)</f>
        <v>363560.4</v>
      </c>
      <c r="C19" s="30">
        <f aca="true" t="shared" si="5" ref="C19:N19">IF(C15&lt;&gt;0,ROUND((C15-1)*C18,2),0)</f>
        <v>297598.57</v>
      </c>
      <c r="D19" s="30">
        <f t="shared" si="5"/>
        <v>187814.81</v>
      </c>
      <c r="E19" s="30">
        <f t="shared" si="5"/>
        <v>31750.76</v>
      </c>
      <c r="F19" s="30">
        <f t="shared" si="5"/>
        <v>343819.35</v>
      </c>
      <c r="G19" s="30">
        <f t="shared" si="5"/>
        <v>517616.46</v>
      </c>
      <c r="H19" s="30">
        <f t="shared" si="5"/>
        <v>96929.16</v>
      </c>
      <c r="I19" s="30">
        <f t="shared" si="5"/>
        <v>282548.33</v>
      </c>
      <c r="J19" s="30">
        <f t="shared" si="5"/>
        <v>301017.14</v>
      </c>
      <c r="K19" s="30">
        <f t="shared" si="5"/>
        <v>322171.37</v>
      </c>
      <c r="L19" s="30">
        <f t="shared" si="5"/>
        <v>311657.29</v>
      </c>
      <c r="M19" s="30">
        <f t="shared" si="5"/>
        <v>184370.25</v>
      </c>
      <c r="N19" s="30">
        <f t="shared" si="5"/>
        <v>91271.34</v>
      </c>
      <c r="O19" s="30">
        <f t="shared" si="4"/>
        <v>3332125.23</v>
      </c>
      <c r="W19" s="62"/>
    </row>
    <row r="20" spans="1:15" ht="18.75" customHeight="1">
      <c r="A20" s="26" t="s">
        <v>36</v>
      </c>
      <c r="B20" s="30">
        <v>32052.82</v>
      </c>
      <c r="C20" s="30">
        <v>23941.46</v>
      </c>
      <c r="D20" s="30">
        <v>10400.35</v>
      </c>
      <c r="E20" s="30">
        <v>4902.63</v>
      </c>
      <c r="F20" s="30">
        <v>13799.43</v>
      </c>
      <c r="G20" s="30">
        <v>21158.48</v>
      </c>
      <c r="H20" s="30">
        <v>3531.72</v>
      </c>
      <c r="I20" s="30">
        <v>13510.18</v>
      </c>
      <c r="J20" s="30">
        <v>21448.28</v>
      </c>
      <c r="K20" s="30">
        <v>30434.83</v>
      </c>
      <c r="L20" s="30">
        <v>29476.49</v>
      </c>
      <c r="M20" s="30">
        <v>10960.16</v>
      </c>
      <c r="N20" s="30">
        <v>6009.31</v>
      </c>
      <c r="O20" s="30">
        <f t="shared" si="4"/>
        <v>221626.13999999998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-152.78</v>
      </c>
      <c r="C23" s="30">
        <v>-601.04</v>
      </c>
      <c r="D23" s="30">
        <v>-3213.84</v>
      </c>
      <c r="E23" s="30">
        <v>0</v>
      </c>
      <c r="F23" s="30">
        <v>-1012.31</v>
      </c>
      <c r="G23" s="30">
        <v>-1092.39</v>
      </c>
      <c r="H23" s="30">
        <v>-1058.85</v>
      </c>
      <c r="I23" s="30">
        <v>-1142.4</v>
      </c>
      <c r="J23" s="30">
        <v>-1312.23</v>
      </c>
      <c r="K23" s="30">
        <v>-136.12</v>
      </c>
      <c r="L23" s="30">
        <v>-227.82</v>
      </c>
      <c r="M23" s="30">
        <v>-136.7</v>
      </c>
      <c r="N23" s="30">
        <v>-393.9</v>
      </c>
      <c r="O23" s="30">
        <f t="shared" si="4"/>
        <v>-10480.38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-43462.51</v>
      </c>
      <c r="C24" s="30">
        <v>-31694.4</v>
      </c>
      <c r="D24" s="30">
        <v>-26746.16</v>
      </c>
      <c r="E24" s="30">
        <v>-8156.4</v>
      </c>
      <c r="F24" s="30">
        <v>-29911.02</v>
      </c>
      <c r="G24" s="30">
        <v>-38901.87</v>
      </c>
      <c r="H24" s="30">
        <v>-7190.4</v>
      </c>
      <c r="I24" s="30">
        <v>-29185.32</v>
      </c>
      <c r="J24" s="30">
        <v>-30512.22</v>
      </c>
      <c r="K24" s="30">
        <v>-36330.08</v>
      </c>
      <c r="L24" s="30">
        <v>-34026.81</v>
      </c>
      <c r="M24" s="30">
        <v>-17834.03</v>
      </c>
      <c r="N24" s="30">
        <v>-10079.85</v>
      </c>
      <c r="O24" s="30">
        <f t="shared" si="4"/>
        <v>-344031.06999999995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287053.99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-57798.4</v>
      </c>
      <c r="C27" s="30">
        <f>+C28+C30+C41+C42+C45-C46</f>
        <v>-51911.2</v>
      </c>
      <c r="D27" s="30">
        <f t="shared" si="6"/>
        <v>-45416.8</v>
      </c>
      <c r="E27" s="30">
        <f t="shared" si="6"/>
        <v>-8157.6</v>
      </c>
      <c r="F27" s="30">
        <f t="shared" si="6"/>
        <v>-28674.8</v>
      </c>
      <c r="G27" s="30">
        <f t="shared" si="6"/>
        <v>-48122.8</v>
      </c>
      <c r="H27" s="30">
        <f t="shared" si="6"/>
        <v>-10018.8</v>
      </c>
      <c r="I27" s="30">
        <f t="shared" si="6"/>
        <v>-47049.2</v>
      </c>
      <c r="J27" s="30">
        <f t="shared" si="6"/>
        <v>-43067.2</v>
      </c>
      <c r="K27" s="30">
        <f t="shared" si="6"/>
        <v>-39617.6</v>
      </c>
      <c r="L27" s="30">
        <f t="shared" si="6"/>
        <v>-34566.4</v>
      </c>
      <c r="M27" s="30">
        <f t="shared" si="6"/>
        <v>-14718</v>
      </c>
      <c r="N27" s="30">
        <f t="shared" si="6"/>
        <v>-14291.2</v>
      </c>
      <c r="O27" s="30">
        <f t="shared" si="6"/>
        <v>-443410.00000000006</v>
      </c>
    </row>
    <row r="28" spans="1:15" ht="18.75" customHeight="1">
      <c r="A28" s="26" t="s">
        <v>40</v>
      </c>
      <c r="B28" s="31">
        <f>+B29</f>
        <v>-57798.4</v>
      </c>
      <c r="C28" s="31">
        <f>+C29</f>
        <v>-51911.2</v>
      </c>
      <c r="D28" s="31">
        <f aca="true" t="shared" si="7" ref="D28:O28">+D29</f>
        <v>-45416.8</v>
      </c>
      <c r="E28" s="31">
        <f t="shared" si="7"/>
        <v>-8157.6</v>
      </c>
      <c r="F28" s="31">
        <f t="shared" si="7"/>
        <v>-28674.8</v>
      </c>
      <c r="G28" s="31">
        <f t="shared" si="7"/>
        <v>-48122.8</v>
      </c>
      <c r="H28" s="31">
        <f t="shared" si="7"/>
        <v>-10018.8</v>
      </c>
      <c r="I28" s="31">
        <f t="shared" si="7"/>
        <v>-47049.2</v>
      </c>
      <c r="J28" s="31">
        <f t="shared" si="7"/>
        <v>-43067.2</v>
      </c>
      <c r="K28" s="31">
        <f t="shared" si="7"/>
        <v>-39617.6</v>
      </c>
      <c r="L28" s="31">
        <f t="shared" si="7"/>
        <v>-34566.4</v>
      </c>
      <c r="M28" s="31">
        <f t="shared" si="7"/>
        <v>-14718</v>
      </c>
      <c r="N28" s="31">
        <f t="shared" si="7"/>
        <v>-14291.2</v>
      </c>
      <c r="O28" s="31">
        <f t="shared" si="7"/>
        <v>-443410.00000000006</v>
      </c>
    </row>
    <row r="29" spans="1:26" ht="18.75" customHeight="1">
      <c r="A29" s="27" t="s">
        <v>41</v>
      </c>
      <c r="B29" s="16">
        <f>ROUND((-B9)*$G$3,2)</f>
        <v>-57798.4</v>
      </c>
      <c r="C29" s="16">
        <f aca="true" t="shared" si="8" ref="C29:N29">ROUND((-C9)*$G$3,2)</f>
        <v>-51911.2</v>
      </c>
      <c r="D29" s="16">
        <f t="shared" si="8"/>
        <v>-45416.8</v>
      </c>
      <c r="E29" s="16">
        <f t="shared" si="8"/>
        <v>-8157.6</v>
      </c>
      <c r="F29" s="16">
        <f t="shared" si="8"/>
        <v>-28674.8</v>
      </c>
      <c r="G29" s="16">
        <f t="shared" si="8"/>
        <v>-48122.8</v>
      </c>
      <c r="H29" s="16">
        <f t="shared" si="8"/>
        <v>-10018.8</v>
      </c>
      <c r="I29" s="16">
        <f t="shared" si="8"/>
        <v>-47049.2</v>
      </c>
      <c r="J29" s="16">
        <f t="shared" si="8"/>
        <v>-43067.2</v>
      </c>
      <c r="K29" s="16">
        <f t="shared" si="8"/>
        <v>-39617.6</v>
      </c>
      <c r="L29" s="16">
        <f t="shared" si="8"/>
        <v>-34566.4</v>
      </c>
      <c r="M29" s="16">
        <f t="shared" si="8"/>
        <v>-14718</v>
      </c>
      <c r="N29" s="16">
        <f t="shared" si="8"/>
        <v>-14291.2</v>
      </c>
      <c r="O29" s="32">
        <f aca="true" t="shared" si="9" ref="O29:O46">SUM(B29:N29)</f>
        <v>-443410.00000000006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915182.3499999999</v>
      </c>
      <c r="C44" s="36">
        <f t="shared" si="11"/>
        <v>698058.1</v>
      </c>
      <c r="D44" s="36">
        <f t="shared" si="11"/>
        <v>551712.2199999999</v>
      </c>
      <c r="E44" s="36">
        <f t="shared" si="11"/>
        <v>176376.93</v>
      </c>
      <c r="F44" s="36">
        <f t="shared" si="11"/>
        <v>652501.1599999999</v>
      </c>
      <c r="G44" s="36">
        <f t="shared" si="11"/>
        <v>913400.24</v>
      </c>
      <c r="H44" s="36">
        <f t="shared" si="11"/>
        <v>177781.63000000003</v>
      </c>
      <c r="I44" s="36">
        <f t="shared" si="11"/>
        <v>655296.0400000002</v>
      </c>
      <c r="J44" s="36">
        <f t="shared" si="11"/>
        <v>657657.3700000002</v>
      </c>
      <c r="K44" s="36">
        <f t="shared" si="11"/>
        <v>821402.41</v>
      </c>
      <c r="L44" s="36">
        <f t="shared" si="11"/>
        <v>768398.5399999999</v>
      </c>
      <c r="M44" s="36">
        <f t="shared" si="11"/>
        <v>407553.44999999995</v>
      </c>
      <c r="N44" s="36">
        <f t="shared" si="11"/>
        <v>216055.52</v>
      </c>
      <c r="O44" s="36">
        <f>SUM(B44:N44)</f>
        <v>7611375.96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915182.36</v>
      </c>
      <c r="C50" s="51">
        <f t="shared" si="12"/>
        <v>698058.1</v>
      </c>
      <c r="D50" s="51">
        <f t="shared" si="12"/>
        <v>551712.21</v>
      </c>
      <c r="E50" s="51">
        <f t="shared" si="12"/>
        <v>176376.93</v>
      </c>
      <c r="F50" s="51">
        <f t="shared" si="12"/>
        <v>652501.16</v>
      </c>
      <c r="G50" s="51">
        <f t="shared" si="12"/>
        <v>913400.24</v>
      </c>
      <c r="H50" s="51">
        <f t="shared" si="12"/>
        <v>177781.62</v>
      </c>
      <c r="I50" s="51">
        <f t="shared" si="12"/>
        <v>655296.03</v>
      </c>
      <c r="J50" s="51">
        <f t="shared" si="12"/>
        <v>657657.37</v>
      </c>
      <c r="K50" s="51">
        <f t="shared" si="12"/>
        <v>821402.4</v>
      </c>
      <c r="L50" s="51">
        <f t="shared" si="12"/>
        <v>768398.54</v>
      </c>
      <c r="M50" s="51">
        <f t="shared" si="12"/>
        <v>407553.45</v>
      </c>
      <c r="N50" s="51">
        <f t="shared" si="12"/>
        <v>216055.52</v>
      </c>
      <c r="O50" s="36">
        <f t="shared" si="12"/>
        <v>7611375.930000001</v>
      </c>
      <c r="Q50"/>
    </row>
    <row r="51" spans="1:18" ht="18.75" customHeight="1">
      <c r="A51" s="26" t="s">
        <v>59</v>
      </c>
      <c r="B51" s="51">
        <v>765842.49</v>
      </c>
      <c r="C51" s="51">
        <v>512972.75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1278815.24</v>
      </c>
      <c r="P51"/>
      <c r="Q51"/>
      <c r="R51" s="43"/>
    </row>
    <row r="52" spans="1:16" ht="18.75" customHeight="1">
      <c r="A52" s="26" t="s">
        <v>60</v>
      </c>
      <c r="B52" s="51">
        <v>149339.87</v>
      </c>
      <c r="C52" s="51">
        <v>185085.35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334425.22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551712.21</v>
      </c>
      <c r="E53" s="52">
        <v>0</v>
      </c>
      <c r="F53" s="52">
        <v>0</v>
      </c>
      <c r="G53" s="52">
        <v>0</v>
      </c>
      <c r="H53" s="51">
        <v>177781.62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729493.83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176376.93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176376.93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652501.16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652501.16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913400.24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913400.24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655296.03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655296.03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657657.37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657657.37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821402.4</v>
      </c>
      <c r="L59" s="31">
        <v>768398.54</v>
      </c>
      <c r="M59" s="52">
        <v>0</v>
      </c>
      <c r="N59" s="52">
        <v>0</v>
      </c>
      <c r="O59" s="36">
        <f t="shared" si="13"/>
        <v>1589800.94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407553.45</v>
      </c>
      <c r="N60" s="52">
        <v>0</v>
      </c>
      <c r="O60" s="36">
        <f t="shared" si="13"/>
        <v>407553.45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216055.52</v>
      </c>
      <c r="O61" s="55">
        <f t="shared" si="13"/>
        <v>216055.52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2020-08-17T17:34:40Z</dcterms:modified>
  <cp:category/>
  <cp:version/>
  <cp:contentType/>
  <cp:contentStatus/>
</cp:coreProperties>
</file>