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<sst xmlns="http://schemas.openxmlformats.org/spreadsheetml/2006/main" count="79" uniqueCount="76">
  <si>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</si>
  <si>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</si>
  <si>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</si>
  <si>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</si>
  <si>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</si>
  <si>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</si>
  <si>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</si>
  <si>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</si>
  <si>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</si>
  <si>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</si>
  <si>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</si>
  <si>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</si>
  <si>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</si>
  <si>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</si>
  <si>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</si>
  <si>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</si>
  <si>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</si>
  <si>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</si>
  <si>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</si>
  <si>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</si>
  <si>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</si>
  <si>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</si>
  <si>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</si>
  <si>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</si>
  <si>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</si>
  <si>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</si>
  <si>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</si>
  <si>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</si>
  <si>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</si>
  <si>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</si>
  <si>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</si>
  <si>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</si>
  <si>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</si>
  <si>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</si>
  <si>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</si>
  <si>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</si>
  <si>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</si>
  <si>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</si>
  <si>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</si>
  <si>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</si>
  <si>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</si>
  <si>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</si>
  <si>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</si>
  <si>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</si>
  <si>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</si>
  <si>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</si>
  <si>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</si>
  <si>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</si>
  <si>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</si>
  <si>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</si>
  <si>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</si>
  <si>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</si>
  <si>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</si>
  <si>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</si>
  <si>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</si>
  <si>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</si>
  <si>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</si>
  <si>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</si>
  <si>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</si>
  <si>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</si>
  <si>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</si>
  <si>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</si>
  <si>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</si>
  <si>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</si>
  <si>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</si>
  <si>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</si>
  <si>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</si>
  <si>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</si>
  <si>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</si>
  <si>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</si>
  <si>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</si>
  <si>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</si>
  <si>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</si>
  <si>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</si>
  <si>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</si>
  <si>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07/08/20 - VENCIMENTO 14/08/20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</si>
</sst>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281177</v>
      </c>
      <c r="C7" s="9">
        <f t="shared" si="0"/>
        <v>195299</v>
      </c>
      <c r="D7" s="9">
        <f t="shared" si="0"/>
        <v>219666</v>
      </c>
      <c r="E7" s="9">
        <f t="shared" si="0"/>
        <v>46235</v>
      </c>
      <c r="F7" s="9">
        <f t="shared" si="0"/>
        <v>155672</v>
      </c>
      <c r="G7" s="9">
        <f t="shared" si="0"/>
        <v>234031</v>
      </c>
      <c r="H7" s="9">
        <f t="shared" si="0"/>
        <v>38796</v>
      </c>
      <c r="I7" s="9">
        <f t="shared" si="0"/>
        <v>191354</v>
      </c>
      <c r="J7" s="9">
        <f t="shared" si="0"/>
        <v>179382</v>
      </c>
      <c r="K7" s="9">
        <f t="shared" si="0"/>
        <v>245328</v>
      </c>
      <c r="L7" s="9">
        <f t="shared" si="0"/>
        <v>195261</v>
      </c>
      <c r="M7" s="9">
        <f t="shared" si="0"/>
        <v>80811</v>
      </c>
      <c r="N7" s="9">
        <f t="shared" si="0"/>
        <v>54866</v>
      </c>
      <c r="O7" s="9">
        <f t="shared" si="0"/>
        <v>2117878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13990</v>
      </c>
      <c r="C8" s="11">
        <f t="shared" si="1"/>
        <v>12257</v>
      </c>
      <c r="D8" s="11">
        <f t="shared" si="1"/>
        <v>10662</v>
      </c>
      <c r="E8" s="11">
        <f t="shared" si="1"/>
        <v>1846</v>
      </c>
      <c r="F8" s="11">
        <f t="shared" si="1"/>
        <v>6951</v>
      </c>
      <c r="G8" s="11">
        <f t="shared" si="1"/>
        <v>11035</v>
      </c>
      <c r="H8" s="11">
        <f t="shared" si="1"/>
        <v>2361</v>
      </c>
      <c r="I8" s="11">
        <f t="shared" si="1"/>
        <v>11900</v>
      </c>
      <c r="J8" s="11">
        <f t="shared" si="1"/>
        <v>10148</v>
      </c>
      <c r="K8" s="11">
        <f t="shared" si="1"/>
        <v>9129</v>
      </c>
      <c r="L8" s="11">
        <f t="shared" si="1"/>
        <v>7995</v>
      </c>
      <c r="M8" s="11">
        <f t="shared" si="1"/>
        <v>3658</v>
      </c>
      <c r="N8" s="11">
        <f t="shared" si="1"/>
        <v>3502</v>
      </c>
      <c r="O8" s="11">
        <f t="shared" si="1"/>
        <v>105434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13990</v>
      </c>
      <c r="C9" s="11">
        <v>12257</v>
      </c>
      <c r="D9" s="11">
        <v>10662</v>
      </c>
      <c r="E9" s="11">
        <v>1846</v>
      </c>
      <c r="F9" s="11">
        <v>6951</v>
      </c>
      <c r="G9" s="11">
        <v>11035</v>
      </c>
      <c r="H9" s="11">
        <v>2360</v>
      </c>
      <c r="I9" s="11">
        <v>11898</v>
      </c>
      <c r="J9" s="11">
        <v>10148</v>
      </c>
      <c r="K9" s="11">
        <v>9120</v>
      </c>
      <c r="L9" s="11">
        <v>7995</v>
      </c>
      <c r="M9" s="11">
        <v>3654</v>
      </c>
      <c r="N9" s="11">
        <v>3502</v>
      </c>
      <c r="O9" s="11">
        <f>SUM(B9:N9)</f>
        <v>105418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2</v>
      </c>
      <c r="J10" s="13">
        <v>0</v>
      </c>
      <c r="K10" s="13">
        <v>9</v>
      </c>
      <c r="L10" s="13">
        <v>0</v>
      </c>
      <c r="M10" s="13">
        <v>4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267187</v>
      </c>
      <c r="C11" s="13">
        <v>183042</v>
      </c>
      <c r="D11" s="13">
        <v>209004</v>
      </c>
      <c r="E11" s="13">
        <v>44389</v>
      </c>
      <c r="F11" s="13">
        <v>148721</v>
      </c>
      <c r="G11" s="13">
        <v>222996</v>
      </c>
      <c r="H11" s="13">
        <v>36435</v>
      </c>
      <c r="I11" s="13">
        <v>179454</v>
      </c>
      <c r="J11" s="13">
        <v>169234</v>
      </c>
      <c r="K11" s="13">
        <v>236199</v>
      </c>
      <c r="L11" s="13">
        <v>187266</v>
      </c>
      <c r="M11" s="13">
        <v>77153</v>
      </c>
      <c r="N11" s="13">
        <v>51364</v>
      </c>
      <c r="O11" s="11">
        <f>SUM(B11:N11)</f>
        <v>2012444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1.529482581690737</v>
      </c>
      <c r="C15" s="19">
        <v>1.632603330206159</v>
      </c>
      <c r="D15" s="19">
        <v>1.445683372274544</v>
      </c>
      <c r="E15" s="19">
        <v>1.135129897444852</v>
      </c>
      <c r="F15" s="19">
        <v>1.758157406667909</v>
      </c>
      <c r="G15" s="19">
        <v>2.010905759472728</v>
      </c>
      <c r="H15" s="19">
        <v>1.86105548284926</v>
      </c>
      <c r="I15" s="19">
        <v>1.530922016174795</v>
      </c>
      <c r="J15" s="19">
        <v>1.686900291377595</v>
      </c>
      <c r="K15" s="19">
        <v>1.572568561953396</v>
      </c>
      <c r="L15" s="19">
        <v>1.600610707946063</v>
      </c>
      <c r="M15" s="19">
        <v>1.731249283168746</v>
      </c>
      <c r="N15" s="19">
        <v>1.650496585191294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988799.2400000001</v>
      </c>
      <c r="C17" s="24">
        <f aca="true" t="shared" si="2" ref="C17:N17">C18+C19+C20+C21+C22+C23+C24+C25</f>
        <v>767281.4099999999</v>
      </c>
      <c r="D17" s="24">
        <f t="shared" si="2"/>
        <v>636202.68</v>
      </c>
      <c r="E17" s="24">
        <f t="shared" si="2"/>
        <v>185488.00999999998</v>
      </c>
      <c r="F17" s="24">
        <f t="shared" si="2"/>
        <v>638821.87</v>
      </c>
      <c r="G17" s="24">
        <f t="shared" si="2"/>
        <v>903833.03</v>
      </c>
      <c r="H17" s="24">
        <f t="shared" si="2"/>
        <v>181830.18</v>
      </c>
      <c r="I17" s="24">
        <f t="shared" si="2"/>
        <v>690212.16</v>
      </c>
      <c r="J17" s="24">
        <f t="shared" si="2"/>
        <v>708852.5</v>
      </c>
      <c r="K17" s="24">
        <f t="shared" si="2"/>
        <v>872401.33</v>
      </c>
      <c r="L17" s="24">
        <f t="shared" si="2"/>
        <v>807467.99</v>
      </c>
      <c r="M17" s="24">
        <f t="shared" si="2"/>
        <v>419886.01</v>
      </c>
      <c r="N17" s="24">
        <f t="shared" si="2"/>
        <v>238688.85</v>
      </c>
      <c r="O17" s="24">
        <f>O18+O19+O20+O21+O22+O23+O24+O25</f>
        <v>8039765.260000002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628205.65</v>
      </c>
      <c r="C18" s="30">
        <f t="shared" si="3"/>
        <v>450652.44</v>
      </c>
      <c r="D18" s="30">
        <f t="shared" si="3"/>
        <v>444428.25</v>
      </c>
      <c r="E18" s="30">
        <f t="shared" si="3"/>
        <v>160023.96</v>
      </c>
      <c r="F18" s="30">
        <f t="shared" si="3"/>
        <v>364926.3</v>
      </c>
      <c r="G18" s="30">
        <f t="shared" si="3"/>
        <v>451001.14</v>
      </c>
      <c r="H18" s="30">
        <f t="shared" si="3"/>
        <v>100244.98</v>
      </c>
      <c r="I18" s="30">
        <f t="shared" si="3"/>
        <v>438047.58</v>
      </c>
      <c r="J18" s="30">
        <f t="shared" si="3"/>
        <v>413314.07</v>
      </c>
      <c r="K18" s="30">
        <f t="shared" si="3"/>
        <v>534667.84</v>
      </c>
      <c r="L18" s="30">
        <f t="shared" si="3"/>
        <v>484325.38</v>
      </c>
      <c r="M18" s="30">
        <f t="shared" si="3"/>
        <v>231563.92</v>
      </c>
      <c r="N18" s="30">
        <f t="shared" si="3"/>
        <v>142080.99</v>
      </c>
      <c r="O18" s="30">
        <f aca="true" t="shared" si="4" ref="O18:O25">SUM(B18:N18)</f>
        <v>4843482.5</v>
      </c>
    </row>
    <row r="19" spans="1:23" ht="18.75" customHeight="1">
      <c r="A19" s="26" t="s">
        <v>35</v>
      </c>
      <c r="B19" s="30">
        <f>IF(B15&lt;&gt;0,ROUND((B15-1)*B18,2),0)</f>
        <v>332623.95</v>
      </c>
      <c r="C19" s="30">
        <f aca="true" t="shared" si="5" ref="C19:N19">IF(C15&lt;&gt;0,ROUND((C15-1)*C18,2),0)</f>
        <v>285084.23</v>
      </c>
      <c r="D19" s="30">
        <f t="shared" si="5"/>
        <v>198074.28</v>
      </c>
      <c r="E19" s="30">
        <f t="shared" si="5"/>
        <v>21624.02</v>
      </c>
      <c r="F19" s="30">
        <f t="shared" si="5"/>
        <v>276671.58</v>
      </c>
      <c r="G19" s="30">
        <f t="shared" si="5"/>
        <v>455919.65</v>
      </c>
      <c r="H19" s="30">
        <f t="shared" si="5"/>
        <v>86316.49</v>
      </c>
      <c r="I19" s="30">
        <f t="shared" si="5"/>
        <v>232569.1</v>
      </c>
      <c r="J19" s="30">
        <f t="shared" si="5"/>
        <v>283905.56</v>
      </c>
      <c r="K19" s="30">
        <f t="shared" si="5"/>
        <v>306134</v>
      </c>
      <c r="L19" s="30">
        <f t="shared" si="5"/>
        <v>290891.01</v>
      </c>
      <c r="M19" s="30">
        <f t="shared" si="5"/>
        <v>169330.95</v>
      </c>
      <c r="N19" s="30">
        <f t="shared" si="5"/>
        <v>92423.2</v>
      </c>
      <c r="O19" s="30">
        <f t="shared" si="4"/>
        <v>3031568.0200000005</v>
      </c>
      <c r="W19" s="62"/>
    </row>
    <row r="20" spans="1:15" ht="18.75" customHeight="1">
      <c r="A20" s="26" t="s">
        <v>36</v>
      </c>
      <c r="B20" s="30">
        <v>32216.53</v>
      </c>
      <c r="C20" s="30">
        <v>24111.64</v>
      </c>
      <c r="D20" s="30">
        <v>10695.62</v>
      </c>
      <c r="E20" s="30">
        <v>5129.28</v>
      </c>
      <c r="F20" s="30">
        <v>12560.24</v>
      </c>
      <c r="G20" s="30">
        <v>20166.49</v>
      </c>
      <c r="H20" s="30">
        <v>3569.84</v>
      </c>
      <c r="I20" s="30">
        <v>13499.24</v>
      </c>
      <c r="J20" s="30">
        <v>21404.61</v>
      </c>
      <c r="K20" s="30">
        <v>30957.77</v>
      </c>
      <c r="L20" s="30">
        <v>29510.34</v>
      </c>
      <c r="M20" s="30">
        <v>11263.55</v>
      </c>
      <c r="N20" s="30">
        <v>6117.26</v>
      </c>
      <c r="O20" s="30">
        <f t="shared" si="4"/>
        <v>221202.40999999997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-150.26</v>
      </c>
      <c r="D23" s="30">
        <v>-1683.44</v>
      </c>
      <c r="E23" s="30">
        <v>-71.87</v>
      </c>
      <c r="F23" s="30">
        <v>-3504.15</v>
      </c>
      <c r="G23" s="30">
        <v>-3949.41</v>
      </c>
      <c r="H23" s="30">
        <v>-1384.65</v>
      </c>
      <c r="I23" s="30">
        <v>-2208.64</v>
      </c>
      <c r="J23" s="30">
        <v>-1389.42</v>
      </c>
      <c r="K23" s="30">
        <v>0</v>
      </c>
      <c r="L23" s="30">
        <v>-379.7</v>
      </c>
      <c r="M23" s="30">
        <v>-478.45</v>
      </c>
      <c r="N23" s="30">
        <v>-131.3</v>
      </c>
      <c r="O23" s="30">
        <f t="shared" si="4"/>
        <v>-15407.68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-32103.36</v>
      </c>
      <c r="D24" s="30">
        <v>-28110.76</v>
      </c>
      <c r="E24" s="30">
        <v>-8088.43</v>
      </c>
      <c r="F24" s="30">
        <v>-27725.74</v>
      </c>
      <c r="G24" s="30">
        <v>-36569.13</v>
      </c>
      <c r="H24" s="30">
        <v>-6916.48</v>
      </c>
      <c r="I24" s="30">
        <v>-28230.66</v>
      </c>
      <c r="J24" s="30">
        <v>-30443.96</v>
      </c>
      <c r="K24" s="30">
        <v>-36465.64</v>
      </c>
      <c r="L24" s="30">
        <v>-33890.43</v>
      </c>
      <c r="M24" s="30">
        <v>-17494.98</v>
      </c>
      <c r="N24" s="30">
        <v>-10350.45</v>
      </c>
      <c r="O24" s="30">
        <f t="shared" si="4"/>
        <v>-339920.76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35783.5</v>
      </c>
      <c r="L25" s="30">
        <v>35687.53</v>
      </c>
      <c r="M25" s="30">
        <v>25701.02</v>
      </c>
      <c r="N25" s="30">
        <v>7225.29</v>
      </c>
      <c r="O25" s="30">
        <f t="shared" si="4"/>
        <v>286926.02999999997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-61556</v>
      </c>
      <c r="C27" s="30">
        <f>+C28+C30+C41+C42+C45-C46</f>
        <v>-53930.8</v>
      </c>
      <c r="D27" s="30">
        <f t="shared" si="6"/>
        <v>-46912.8</v>
      </c>
      <c r="E27" s="30">
        <f t="shared" si="6"/>
        <v>-8122.4</v>
      </c>
      <c r="F27" s="30">
        <f t="shared" si="6"/>
        <v>-30584.4</v>
      </c>
      <c r="G27" s="30">
        <f t="shared" si="6"/>
        <v>-48554</v>
      </c>
      <c r="H27" s="30">
        <f t="shared" si="6"/>
        <v>-10384</v>
      </c>
      <c r="I27" s="30">
        <f t="shared" si="6"/>
        <v>-52351.2</v>
      </c>
      <c r="J27" s="30">
        <f t="shared" si="6"/>
        <v>-44651.2</v>
      </c>
      <c r="K27" s="30">
        <f t="shared" si="6"/>
        <v>-40128</v>
      </c>
      <c r="L27" s="30">
        <f t="shared" si="6"/>
        <v>-35178</v>
      </c>
      <c r="M27" s="30">
        <f t="shared" si="6"/>
        <v>-16077.6</v>
      </c>
      <c r="N27" s="30">
        <f t="shared" si="6"/>
        <v>-15408.8</v>
      </c>
      <c r="O27" s="30">
        <f t="shared" si="6"/>
        <v>-463839.19999999995</v>
      </c>
    </row>
    <row r="28" spans="1:15" ht="18.75" customHeight="1">
      <c r="A28" s="26" t="s">
        <v>40</v>
      </c>
      <c r="B28" s="31">
        <f>+B29</f>
        <v>-61556</v>
      </c>
      <c r="C28" s="31">
        <f>+C29</f>
        <v>-53930.8</v>
      </c>
      <c r="D28" s="31">
        <f aca="true" t="shared" si="7" ref="D28:O28">+D29</f>
        <v>-46912.8</v>
      </c>
      <c r="E28" s="31">
        <f t="shared" si="7"/>
        <v>-8122.4</v>
      </c>
      <c r="F28" s="31">
        <f t="shared" si="7"/>
        <v>-30584.4</v>
      </c>
      <c r="G28" s="31">
        <f t="shared" si="7"/>
        <v>-48554</v>
      </c>
      <c r="H28" s="31">
        <f t="shared" si="7"/>
        <v>-10384</v>
      </c>
      <c r="I28" s="31">
        <f t="shared" si="7"/>
        <v>-52351.2</v>
      </c>
      <c r="J28" s="31">
        <f t="shared" si="7"/>
        <v>-44651.2</v>
      </c>
      <c r="K28" s="31">
        <f t="shared" si="7"/>
        <v>-40128</v>
      </c>
      <c r="L28" s="31">
        <f t="shared" si="7"/>
        <v>-35178</v>
      </c>
      <c r="M28" s="31">
        <f t="shared" si="7"/>
        <v>-16077.6</v>
      </c>
      <c r="N28" s="31">
        <f t="shared" si="7"/>
        <v>-15408.8</v>
      </c>
      <c r="O28" s="31">
        <f t="shared" si="7"/>
        <v>-463839.19999999995</v>
      </c>
    </row>
    <row r="29" spans="1:26" ht="18.75" customHeight="1">
      <c r="A29" s="27" t="s">
        <v>41</v>
      </c>
      <c r="B29" s="16">
        <f>ROUND((-B9)*$G$3,2)</f>
        <v>-61556</v>
      </c>
      <c r="C29" s="16">
        <f aca="true" t="shared" si="8" ref="C29:N29">ROUND((-C9)*$G$3,2)</f>
        <v>-53930.8</v>
      </c>
      <c r="D29" s="16">
        <f t="shared" si="8"/>
        <v>-46912.8</v>
      </c>
      <c r="E29" s="16">
        <f t="shared" si="8"/>
        <v>-8122.4</v>
      </c>
      <c r="F29" s="16">
        <f t="shared" si="8"/>
        <v>-30584.4</v>
      </c>
      <c r="G29" s="16">
        <f t="shared" si="8"/>
        <v>-48554</v>
      </c>
      <c r="H29" s="16">
        <f t="shared" si="8"/>
        <v>-10384</v>
      </c>
      <c r="I29" s="16">
        <f t="shared" si="8"/>
        <v>-52351.2</v>
      </c>
      <c r="J29" s="16">
        <f t="shared" si="8"/>
        <v>-44651.2</v>
      </c>
      <c r="K29" s="16">
        <f t="shared" si="8"/>
        <v>-40128</v>
      </c>
      <c r="L29" s="16">
        <f t="shared" si="8"/>
        <v>-35178</v>
      </c>
      <c r="M29" s="16">
        <f t="shared" si="8"/>
        <v>-16077.6</v>
      </c>
      <c r="N29" s="16">
        <f t="shared" si="8"/>
        <v>-15408.8</v>
      </c>
      <c r="O29" s="32">
        <f aca="true" t="shared" si="9" ref="O29:O46">SUM(B29:N29)</f>
        <v>-463839.19999999995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927243.2400000001</v>
      </c>
      <c r="C44" s="36">
        <f t="shared" si="11"/>
        <v>713350.6099999999</v>
      </c>
      <c r="D44" s="36">
        <f t="shared" si="11"/>
        <v>589289.88</v>
      </c>
      <c r="E44" s="36">
        <f t="shared" si="11"/>
        <v>177365.61</v>
      </c>
      <c r="F44" s="36">
        <f t="shared" si="11"/>
        <v>608237.47</v>
      </c>
      <c r="G44" s="36">
        <f t="shared" si="11"/>
        <v>855279.03</v>
      </c>
      <c r="H44" s="36">
        <f t="shared" si="11"/>
        <v>171446.18</v>
      </c>
      <c r="I44" s="36">
        <f t="shared" si="11"/>
        <v>637860.9600000001</v>
      </c>
      <c r="J44" s="36">
        <f t="shared" si="11"/>
        <v>664201.3</v>
      </c>
      <c r="K44" s="36">
        <f t="shared" si="11"/>
        <v>832273.33</v>
      </c>
      <c r="L44" s="36">
        <f t="shared" si="11"/>
        <v>772289.99</v>
      </c>
      <c r="M44" s="36">
        <f t="shared" si="11"/>
        <v>403808.41000000003</v>
      </c>
      <c r="N44" s="36">
        <f t="shared" si="11"/>
        <v>223280.05000000002</v>
      </c>
      <c r="O44" s="36">
        <f>SUM(B44:N44)</f>
        <v>7575926.0600000005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927243.24</v>
      </c>
      <c r="C50" s="51">
        <f t="shared" si="12"/>
        <v>713350.62</v>
      </c>
      <c r="D50" s="51">
        <f t="shared" si="12"/>
        <v>589289.88</v>
      </c>
      <c r="E50" s="51">
        <f t="shared" si="12"/>
        <v>177365.61</v>
      </c>
      <c r="F50" s="51">
        <f t="shared" si="12"/>
        <v>608237.47</v>
      </c>
      <c r="G50" s="51">
        <f t="shared" si="12"/>
        <v>855279.03</v>
      </c>
      <c r="H50" s="51">
        <f t="shared" si="12"/>
        <v>171446.19</v>
      </c>
      <c r="I50" s="51">
        <f t="shared" si="12"/>
        <v>637860.96</v>
      </c>
      <c r="J50" s="51">
        <f t="shared" si="12"/>
        <v>664201.29</v>
      </c>
      <c r="K50" s="51">
        <f t="shared" si="12"/>
        <v>832273.33</v>
      </c>
      <c r="L50" s="51">
        <f t="shared" si="12"/>
        <v>772290</v>
      </c>
      <c r="M50" s="51">
        <f t="shared" si="12"/>
        <v>403808.41</v>
      </c>
      <c r="N50" s="51">
        <f t="shared" si="12"/>
        <v>223280.05</v>
      </c>
      <c r="O50" s="36">
        <f t="shared" si="12"/>
        <v>7575926.08</v>
      </c>
      <c r="Q50"/>
    </row>
    <row r="51" spans="1:18" ht="18.75" customHeight="1">
      <c r="A51" s="26" t="s">
        <v>59</v>
      </c>
      <c r="B51" s="51">
        <v>775853.02</v>
      </c>
      <c r="C51" s="51">
        <v>523983.37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1299836.3900000001</v>
      </c>
      <c r="P51"/>
      <c r="Q51"/>
      <c r="R51" s="43"/>
    </row>
    <row r="52" spans="1:16" ht="18.75" customHeight="1">
      <c r="A52" s="26" t="s">
        <v>60</v>
      </c>
      <c r="B52" s="51">
        <v>151390.22</v>
      </c>
      <c r="C52" s="51">
        <v>189367.25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340757.47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589289.88</v>
      </c>
      <c r="E53" s="52">
        <v>0</v>
      </c>
      <c r="F53" s="52">
        <v>0</v>
      </c>
      <c r="G53" s="52">
        <v>0</v>
      </c>
      <c r="H53" s="51">
        <v>171446.19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760736.0700000001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177365.61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177365.61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608237.47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608237.47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855279.03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855279.03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637860.96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637860.96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664201.29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664201.29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832273.33</v>
      </c>
      <c r="L59" s="31">
        <v>772290</v>
      </c>
      <c r="M59" s="52">
        <v>0</v>
      </c>
      <c r="N59" s="52">
        <v>0</v>
      </c>
      <c r="O59" s="36">
        <f t="shared" si="13"/>
        <v>1604563.33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403808.41</v>
      </c>
      <c r="N60" s="52">
        <v>0</v>
      </c>
      <c r="O60" s="36">
        <f t="shared" si="13"/>
        <v>403808.41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223280.05</v>
      </c>
      <c r="O61" s="55">
        <f t="shared" si="13"/>
        <v>223280.05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2020-08-14T11:56:12Z</dcterms:modified>
  <cp:category/>
  <cp:version/>
  <cp:contentType/>
  <cp:contentStatus/>
</cp:coreProperties>
</file>