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<sst xmlns="http://schemas.openxmlformats.org/spreadsheetml/2006/main" count="79" uniqueCount="76">
  <si>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</si>
  <si>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</si>
  <si>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</si>
  <si>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</si>
  <si>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</si>
  <si>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</si>
  <si>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</si>
  <si>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</si>
  <si>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</si>
  <si>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</si>
  <si>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</si>
  <si>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</si>
  <si>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</si>
  <si>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</si>
  <si>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</si>
  <si>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</si>
  <si>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</si>
  <si>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</si>
  <si>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</si>
  <si>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</si>
  <si>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</si>
  <si>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</si>
  <si>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</si>
  <si>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</si>
  <si>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</si>
  <si>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</si>
  <si>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</si>
  <si>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</si>
  <si>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</si>
  <si>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</si>
  <si>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</si>
  <si>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</si>
  <si>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</si>
  <si>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</si>
  <si>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</si>
  <si>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</si>
  <si>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</si>
  <si>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</si>
  <si>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</si>
  <si>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</si>
  <si>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</si>
  <si>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</si>
  <si>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</si>
  <si>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</si>
  <si>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</si>
  <si>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</si>
  <si>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</si>
  <si>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</si>
  <si>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</si>
  <si>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</si>
  <si>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</si>
  <si>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</si>
  <si>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</si>
  <si>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</si>
  <si>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</si>
  <si>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</si>
  <si>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</si>
  <si>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</si>
  <si>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</si>
  <si>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</si>
  <si>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</si>
  <si>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</si>
  <si>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</si>
  <si>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</si>
  <si>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</si>
  <si>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</si>
  <si>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</si>
  <si>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</si>
  <si>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</si>
  <si>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</si>
  <si>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</si>
  <si>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</si>
  <si>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</si>
  <si>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</si>
  <si>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</si>
  <si>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04/08/20 - VENCIMENTO 11/08/20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</si>
</sst>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258741</v>
      </c>
      <c r="C7" s="9">
        <f t="shared" si="0"/>
        <v>183254</v>
      </c>
      <c r="D7" s="9">
        <f t="shared" si="0"/>
        <v>203243</v>
      </c>
      <c r="E7" s="9">
        <f t="shared" si="0"/>
        <v>42873</v>
      </c>
      <c r="F7" s="9">
        <f t="shared" si="0"/>
        <v>148574</v>
      </c>
      <c r="G7" s="9">
        <f t="shared" si="0"/>
        <v>221763</v>
      </c>
      <c r="H7" s="9">
        <f t="shared" si="0"/>
        <v>37775</v>
      </c>
      <c r="I7" s="9">
        <f t="shared" si="0"/>
        <v>183916</v>
      </c>
      <c r="J7" s="9">
        <f t="shared" si="0"/>
        <v>165476</v>
      </c>
      <c r="K7" s="9">
        <f t="shared" si="0"/>
        <v>224937</v>
      </c>
      <c r="L7" s="9">
        <f t="shared" si="0"/>
        <v>182139</v>
      </c>
      <c r="M7" s="9">
        <f t="shared" si="0"/>
        <v>75246</v>
      </c>
      <c r="N7" s="9">
        <f t="shared" si="0"/>
        <v>52005</v>
      </c>
      <c r="O7" s="9">
        <f t="shared" si="0"/>
        <v>1979942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11346</v>
      </c>
      <c r="C8" s="11">
        <f t="shared" si="1"/>
        <v>10337</v>
      </c>
      <c r="D8" s="11">
        <f t="shared" si="1"/>
        <v>8506</v>
      </c>
      <c r="E8" s="11">
        <f t="shared" si="1"/>
        <v>1513</v>
      </c>
      <c r="F8" s="11">
        <f t="shared" si="1"/>
        <v>5832</v>
      </c>
      <c r="G8" s="11">
        <f t="shared" si="1"/>
        <v>9203</v>
      </c>
      <c r="H8" s="11">
        <f t="shared" si="1"/>
        <v>2041</v>
      </c>
      <c r="I8" s="11">
        <f t="shared" si="1"/>
        <v>10129</v>
      </c>
      <c r="J8" s="11">
        <f t="shared" si="1"/>
        <v>8380</v>
      </c>
      <c r="K8" s="11">
        <f t="shared" si="1"/>
        <v>7647</v>
      </c>
      <c r="L8" s="11">
        <f t="shared" si="1"/>
        <v>6719</v>
      </c>
      <c r="M8" s="11">
        <f t="shared" si="1"/>
        <v>2976</v>
      </c>
      <c r="N8" s="11">
        <f t="shared" si="1"/>
        <v>2893</v>
      </c>
      <c r="O8" s="11">
        <f t="shared" si="1"/>
        <v>87522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11346</v>
      </c>
      <c r="C9" s="11">
        <v>10337</v>
      </c>
      <c r="D9" s="11">
        <v>8506</v>
      </c>
      <c r="E9" s="11">
        <v>1513</v>
      </c>
      <c r="F9" s="11">
        <v>5832</v>
      </c>
      <c r="G9" s="11">
        <v>9203</v>
      </c>
      <c r="H9" s="11">
        <v>2041</v>
      </c>
      <c r="I9" s="11">
        <v>10127</v>
      </c>
      <c r="J9" s="11">
        <v>8380</v>
      </c>
      <c r="K9" s="11">
        <v>7641</v>
      </c>
      <c r="L9" s="11">
        <v>6719</v>
      </c>
      <c r="M9" s="11">
        <v>2974</v>
      </c>
      <c r="N9" s="11">
        <v>2893</v>
      </c>
      <c r="O9" s="11">
        <f>SUM(B9:N9)</f>
        <v>87512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6</v>
      </c>
      <c r="L10" s="13">
        <v>0</v>
      </c>
      <c r="M10" s="13">
        <v>2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247395</v>
      </c>
      <c r="C11" s="13">
        <v>172917</v>
      </c>
      <c r="D11" s="13">
        <v>194737</v>
      </c>
      <c r="E11" s="13">
        <v>41360</v>
      </c>
      <c r="F11" s="13">
        <v>142742</v>
      </c>
      <c r="G11" s="13">
        <v>212560</v>
      </c>
      <c r="H11" s="13">
        <v>35734</v>
      </c>
      <c r="I11" s="13">
        <v>173787</v>
      </c>
      <c r="J11" s="13">
        <v>157096</v>
      </c>
      <c r="K11" s="13">
        <v>217290</v>
      </c>
      <c r="L11" s="13">
        <v>175420</v>
      </c>
      <c r="M11" s="13">
        <v>72270</v>
      </c>
      <c r="N11" s="13">
        <v>49112</v>
      </c>
      <c r="O11" s="11">
        <f>SUM(B11:N11)</f>
        <v>1892420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1.675703240908346</v>
      </c>
      <c r="C15" s="19">
        <v>1.754613373803973</v>
      </c>
      <c r="D15" s="19">
        <v>1.55148624841208</v>
      </c>
      <c r="E15" s="19">
        <v>1.232120845992424</v>
      </c>
      <c r="F15" s="19">
        <v>2.045643949171417</v>
      </c>
      <c r="G15" s="19">
        <v>2.244016426180568</v>
      </c>
      <c r="H15" s="19">
        <v>1.930363490287755</v>
      </c>
      <c r="I15" s="19">
        <v>1.74134616494352</v>
      </c>
      <c r="J15" s="19">
        <v>1.848122061282354</v>
      </c>
      <c r="K15" s="19">
        <v>1.715491205844224</v>
      </c>
      <c r="L15" s="19">
        <v>1.732298261125338</v>
      </c>
      <c r="M15" s="19">
        <v>1.860640716797438</v>
      </c>
      <c r="N15" s="19">
        <v>1.721282659323343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996966.93</v>
      </c>
      <c r="C17" s="24">
        <f aca="true" t="shared" si="2" ref="C17:N17">C18+C19+C20+C21+C22+C23+C24+C25</f>
        <v>773377.96</v>
      </c>
      <c r="D17" s="24">
        <f t="shared" si="2"/>
        <v>631427.5</v>
      </c>
      <c r="E17" s="24">
        <f t="shared" si="2"/>
        <v>186464.37</v>
      </c>
      <c r="F17" s="24">
        <f t="shared" si="2"/>
        <v>711148.3400000001</v>
      </c>
      <c r="G17" s="24">
        <f t="shared" si="2"/>
        <v>957824.43</v>
      </c>
      <c r="H17" s="24">
        <f t="shared" si="2"/>
        <v>183573.14</v>
      </c>
      <c r="I17" s="24">
        <f t="shared" si="2"/>
        <v>753396.95</v>
      </c>
      <c r="J17" s="24">
        <f t="shared" si="2"/>
        <v>716520.74</v>
      </c>
      <c r="K17" s="24">
        <f t="shared" si="2"/>
        <v>873319.64</v>
      </c>
      <c r="L17" s="24">
        <f t="shared" si="2"/>
        <v>815508.01</v>
      </c>
      <c r="M17" s="24">
        <f t="shared" si="2"/>
        <v>419981.6600000001</v>
      </c>
      <c r="N17" s="24">
        <f t="shared" si="2"/>
        <v>236033.47999999998</v>
      </c>
      <c r="O17" s="24">
        <f>O18+O19+O20+O21+O22+O23+O24+O25</f>
        <v>8255543.150000001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578079.14</v>
      </c>
      <c r="C18" s="30">
        <f t="shared" si="3"/>
        <v>422858.61</v>
      </c>
      <c r="D18" s="30">
        <f t="shared" si="3"/>
        <v>411201.24</v>
      </c>
      <c r="E18" s="30">
        <f t="shared" si="3"/>
        <v>148387.74</v>
      </c>
      <c r="F18" s="30">
        <f t="shared" si="3"/>
        <v>348287.17</v>
      </c>
      <c r="G18" s="30">
        <f t="shared" si="3"/>
        <v>427359.48</v>
      </c>
      <c r="H18" s="30">
        <f t="shared" si="3"/>
        <v>97606.82</v>
      </c>
      <c r="I18" s="30">
        <f t="shared" si="3"/>
        <v>421020.51</v>
      </c>
      <c r="J18" s="30">
        <f t="shared" si="3"/>
        <v>381273.25</v>
      </c>
      <c r="K18" s="30">
        <f t="shared" si="3"/>
        <v>490227.7</v>
      </c>
      <c r="L18" s="30">
        <f t="shared" si="3"/>
        <v>451777.58</v>
      </c>
      <c r="M18" s="30">
        <f t="shared" si="3"/>
        <v>215617.41</v>
      </c>
      <c r="N18" s="30">
        <f t="shared" si="3"/>
        <v>134672.15</v>
      </c>
      <c r="O18" s="30">
        <f aca="true" t="shared" si="4" ref="O18:O25">SUM(B18:N18)</f>
        <v>4528368.800000001</v>
      </c>
    </row>
    <row r="19" spans="1:23" ht="18.75" customHeight="1">
      <c r="A19" s="26" t="s">
        <v>35</v>
      </c>
      <c r="B19" s="30">
        <f>IF(B15&lt;&gt;0,ROUND((B15-1)*B18,2),0)</f>
        <v>390609.95</v>
      </c>
      <c r="C19" s="30">
        <f aca="true" t="shared" si="5" ref="C19:N19">IF(C15&lt;&gt;0,ROUND((C15-1)*C18,2),0)</f>
        <v>319094.76</v>
      </c>
      <c r="D19" s="30">
        <f t="shared" si="5"/>
        <v>226771.83</v>
      </c>
      <c r="E19" s="30">
        <f t="shared" si="5"/>
        <v>34443.89</v>
      </c>
      <c r="F19" s="30">
        <f t="shared" si="5"/>
        <v>364184.37</v>
      </c>
      <c r="G19" s="30">
        <f t="shared" si="5"/>
        <v>531642.21</v>
      </c>
      <c r="H19" s="30">
        <f t="shared" si="5"/>
        <v>90809.82</v>
      </c>
      <c r="I19" s="30">
        <f t="shared" si="5"/>
        <v>312121.94</v>
      </c>
      <c r="J19" s="30">
        <f t="shared" si="5"/>
        <v>323366.25</v>
      </c>
      <c r="K19" s="30">
        <f t="shared" si="5"/>
        <v>350753.61</v>
      </c>
      <c r="L19" s="30">
        <f t="shared" si="5"/>
        <v>330835.94</v>
      </c>
      <c r="M19" s="30">
        <f t="shared" si="5"/>
        <v>185569.12</v>
      </c>
      <c r="N19" s="30">
        <f t="shared" si="5"/>
        <v>97136.69</v>
      </c>
      <c r="O19" s="30">
        <f t="shared" si="4"/>
        <v>3557340.38</v>
      </c>
      <c r="W19" s="62"/>
    </row>
    <row r="20" spans="1:15" ht="18.75" customHeight="1">
      <c r="A20" s="26" t="s">
        <v>36</v>
      </c>
      <c r="B20" s="30">
        <v>32516.57</v>
      </c>
      <c r="C20" s="30">
        <v>23977.55</v>
      </c>
      <c r="D20" s="30">
        <v>10483.06</v>
      </c>
      <c r="E20" s="30">
        <v>4921.99</v>
      </c>
      <c r="F20" s="30">
        <v>13649.01</v>
      </c>
      <c r="G20" s="30">
        <v>21413.93</v>
      </c>
      <c r="H20" s="30">
        <v>3457.63</v>
      </c>
      <c r="I20" s="30">
        <v>13959.01</v>
      </c>
      <c r="J20" s="30">
        <v>21617.26</v>
      </c>
      <c r="K20" s="30">
        <v>31696.61</v>
      </c>
      <c r="L20" s="30">
        <v>30145.48</v>
      </c>
      <c r="M20" s="30">
        <v>11067</v>
      </c>
      <c r="N20" s="30">
        <v>6153.24</v>
      </c>
      <c r="O20" s="30">
        <f t="shared" si="4"/>
        <v>225058.34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0</v>
      </c>
      <c r="D23" s="30">
        <v>-1989.52</v>
      </c>
      <c r="E23" s="30">
        <v>-71.87</v>
      </c>
      <c r="F23" s="30">
        <v>-545.09</v>
      </c>
      <c r="G23" s="30">
        <v>-336.12</v>
      </c>
      <c r="H23" s="30">
        <v>-1384.65</v>
      </c>
      <c r="I23" s="30">
        <v>-304.64</v>
      </c>
      <c r="J23" s="30">
        <v>-1080.66</v>
      </c>
      <c r="K23" s="30">
        <v>0</v>
      </c>
      <c r="L23" s="30">
        <v>-303.76</v>
      </c>
      <c r="M23" s="30">
        <v>-410.1</v>
      </c>
      <c r="N23" s="30">
        <v>-262.6</v>
      </c>
      <c r="O23" s="30">
        <f t="shared" si="4"/>
        <v>-6689.010000000001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-32239.68</v>
      </c>
      <c r="D24" s="30">
        <v>-27837.84</v>
      </c>
      <c r="E24" s="30">
        <v>-8088.43</v>
      </c>
      <c r="F24" s="30">
        <v>-30320.76</v>
      </c>
      <c r="G24" s="30">
        <v>-39519.36</v>
      </c>
      <c r="H24" s="30">
        <v>-6916.48</v>
      </c>
      <c r="I24" s="30">
        <v>-29935.41</v>
      </c>
      <c r="J24" s="30">
        <v>-30717</v>
      </c>
      <c r="K24" s="30">
        <v>-36465.64</v>
      </c>
      <c r="L24" s="30">
        <v>-33958.62</v>
      </c>
      <c r="M24" s="30">
        <v>-17562.79</v>
      </c>
      <c r="N24" s="30">
        <v>-10215.15</v>
      </c>
      <c r="O24" s="30">
        <f t="shared" si="4"/>
        <v>-347376.13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35783.5</v>
      </c>
      <c r="L25" s="30">
        <v>35687.53</v>
      </c>
      <c r="M25" s="30">
        <v>25701.02</v>
      </c>
      <c r="N25" s="30">
        <v>7225.29</v>
      </c>
      <c r="O25" s="30">
        <f t="shared" si="4"/>
        <v>286926.02999999997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-49922.4</v>
      </c>
      <c r="C27" s="30">
        <f>+C28+C30+C41+C42+C45-C46</f>
        <v>-45482.8</v>
      </c>
      <c r="D27" s="30">
        <f t="shared" si="6"/>
        <v>-37426.4</v>
      </c>
      <c r="E27" s="30">
        <f t="shared" si="6"/>
        <v>-6657.2</v>
      </c>
      <c r="F27" s="30">
        <f t="shared" si="6"/>
        <v>-25660.8</v>
      </c>
      <c r="G27" s="30">
        <f t="shared" si="6"/>
        <v>-40493.2</v>
      </c>
      <c r="H27" s="30">
        <f t="shared" si="6"/>
        <v>-8980.4</v>
      </c>
      <c r="I27" s="30">
        <f t="shared" si="6"/>
        <v>-44558.8</v>
      </c>
      <c r="J27" s="30">
        <f t="shared" si="6"/>
        <v>-36872</v>
      </c>
      <c r="K27" s="30">
        <f t="shared" si="6"/>
        <v>-33620.4</v>
      </c>
      <c r="L27" s="30">
        <f t="shared" si="6"/>
        <v>-29563.6</v>
      </c>
      <c r="M27" s="30">
        <f t="shared" si="6"/>
        <v>-13085.6</v>
      </c>
      <c r="N27" s="30">
        <f t="shared" si="6"/>
        <v>-12729.2</v>
      </c>
      <c r="O27" s="30">
        <f t="shared" si="6"/>
        <v>-385052.8</v>
      </c>
    </row>
    <row r="28" spans="1:15" ht="18.75" customHeight="1">
      <c r="A28" s="26" t="s">
        <v>40</v>
      </c>
      <c r="B28" s="31">
        <f>+B29</f>
        <v>-49922.4</v>
      </c>
      <c r="C28" s="31">
        <f>+C29</f>
        <v>-45482.8</v>
      </c>
      <c r="D28" s="31">
        <f aca="true" t="shared" si="7" ref="D28:O28">+D29</f>
        <v>-37426.4</v>
      </c>
      <c r="E28" s="31">
        <f t="shared" si="7"/>
        <v>-6657.2</v>
      </c>
      <c r="F28" s="31">
        <f t="shared" si="7"/>
        <v>-25660.8</v>
      </c>
      <c r="G28" s="31">
        <f t="shared" si="7"/>
        <v>-40493.2</v>
      </c>
      <c r="H28" s="31">
        <f t="shared" si="7"/>
        <v>-8980.4</v>
      </c>
      <c r="I28" s="31">
        <f t="shared" si="7"/>
        <v>-44558.8</v>
      </c>
      <c r="J28" s="31">
        <f t="shared" si="7"/>
        <v>-36872</v>
      </c>
      <c r="K28" s="31">
        <f t="shared" si="7"/>
        <v>-33620.4</v>
      </c>
      <c r="L28" s="31">
        <f t="shared" si="7"/>
        <v>-29563.6</v>
      </c>
      <c r="M28" s="31">
        <f t="shared" si="7"/>
        <v>-13085.6</v>
      </c>
      <c r="N28" s="31">
        <f t="shared" si="7"/>
        <v>-12729.2</v>
      </c>
      <c r="O28" s="31">
        <f t="shared" si="7"/>
        <v>-385052.8</v>
      </c>
    </row>
    <row r="29" spans="1:26" ht="18.75" customHeight="1">
      <c r="A29" s="27" t="s">
        <v>41</v>
      </c>
      <c r="B29" s="16">
        <f>ROUND((-B9)*$G$3,2)</f>
        <v>-49922.4</v>
      </c>
      <c r="C29" s="16">
        <f aca="true" t="shared" si="8" ref="C29:N29">ROUND((-C9)*$G$3,2)</f>
        <v>-45482.8</v>
      </c>
      <c r="D29" s="16">
        <f t="shared" si="8"/>
        <v>-37426.4</v>
      </c>
      <c r="E29" s="16">
        <f t="shared" si="8"/>
        <v>-6657.2</v>
      </c>
      <c r="F29" s="16">
        <f t="shared" si="8"/>
        <v>-25660.8</v>
      </c>
      <c r="G29" s="16">
        <f t="shared" si="8"/>
        <v>-40493.2</v>
      </c>
      <c r="H29" s="16">
        <f t="shared" si="8"/>
        <v>-8980.4</v>
      </c>
      <c r="I29" s="16">
        <f t="shared" si="8"/>
        <v>-44558.8</v>
      </c>
      <c r="J29" s="16">
        <f t="shared" si="8"/>
        <v>-36872</v>
      </c>
      <c r="K29" s="16">
        <f t="shared" si="8"/>
        <v>-33620.4</v>
      </c>
      <c r="L29" s="16">
        <f t="shared" si="8"/>
        <v>-29563.6</v>
      </c>
      <c r="M29" s="16">
        <f t="shared" si="8"/>
        <v>-13085.6</v>
      </c>
      <c r="N29" s="16">
        <f t="shared" si="8"/>
        <v>-12729.2</v>
      </c>
      <c r="O29" s="32">
        <f aca="true" t="shared" si="9" ref="O29:O46">SUM(B29:N29)</f>
        <v>-385052.8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947044.53</v>
      </c>
      <c r="C44" s="36">
        <f t="shared" si="11"/>
        <v>727895.1599999999</v>
      </c>
      <c r="D44" s="36">
        <f t="shared" si="11"/>
        <v>594001.1</v>
      </c>
      <c r="E44" s="36">
        <f t="shared" si="11"/>
        <v>179807.16999999998</v>
      </c>
      <c r="F44" s="36">
        <f t="shared" si="11"/>
        <v>685487.54</v>
      </c>
      <c r="G44" s="36">
        <f t="shared" si="11"/>
        <v>917331.2300000001</v>
      </c>
      <c r="H44" s="36">
        <f t="shared" si="11"/>
        <v>174592.74000000002</v>
      </c>
      <c r="I44" s="36">
        <f t="shared" si="11"/>
        <v>708838.1499999999</v>
      </c>
      <c r="J44" s="36">
        <f t="shared" si="11"/>
        <v>679648.74</v>
      </c>
      <c r="K44" s="36">
        <f t="shared" si="11"/>
        <v>839699.24</v>
      </c>
      <c r="L44" s="36">
        <f t="shared" si="11"/>
        <v>785944.41</v>
      </c>
      <c r="M44" s="36">
        <f t="shared" si="11"/>
        <v>406896.0600000001</v>
      </c>
      <c r="N44" s="36">
        <f t="shared" si="11"/>
        <v>223304.27999999997</v>
      </c>
      <c r="O44" s="36">
        <f>SUM(B44:N44)</f>
        <v>7870490.350000001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947044.53</v>
      </c>
      <c r="C50" s="51">
        <f t="shared" si="12"/>
        <v>727895.15</v>
      </c>
      <c r="D50" s="51">
        <f t="shared" si="12"/>
        <v>594001.1</v>
      </c>
      <c r="E50" s="51">
        <f t="shared" si="12"/>
        <v>179807.17</v>
      </c>
      <c r="F50" s="51">
        <f t="shared" si="12"/>
        <v>685487.54</v>
      </c>
      <c r="G50" s="51">
        <f t="shared" si="12"/>
        <v>917331.23</v>
      </c>
      <c r="H50" s="51">
        <f t="shared" si="12"/>
        <v>174592.75</v>
      </c>
      <c r="I50" s="51">
        <f t="shared" si="12"/>
        <v>708838.14</v>
      </c>
      <c r="J50" s="51">
        <f t="shared" si="12"/>
        <v>679648.75</v>
      </c>
      <c r="K50" s="51">
        <f t="shared" si="12"/>
        <v>839699.23</v>
      </c>
      <c r="L50" s="51">
        <f t="shared" si="12"/>
        <v>785944.4</v>
      </c>
      <c r="M50" s="51">
        <f t="shared" si="12"/>
        <v>406896.07</v>
      </c>
      <c r="N50" s="51">
        <f t="shared" si="12"/>
        <v>223304.27</v>
      </c>
      <c r="O50" s="36">
        <f t="shared" si="12"/>
        <v>7870490.33</v>
      </c>
      <c r="Q50"/>
    </row>
    <row r="51" spans="1:18" ht="18.75" customHeight="1">
      <c r="A51" s="26" t="s">
        <v>59</v>
      </c>
      <c r="B51" s="51">
        <v>792288.09</v>
      </c>
      <c r="C51" s="51">
        <v>534455.43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1326743.52</v>
      </c>
      <c r="P51"/>
      <c r="Q51"/>
      <c r="R51" s="43"/>
    </row>
    <row r="52" spans="1:16" ht="18.75" customHeight="1">
      <c r="A52" s="26" t="s">
        <v>60</v>
      </c>
      <c r="B52" s="51">
        <v>154756.44</v>
      </c>
      <c r="C52" s="51">
        <v>193439.72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348196.16000000003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594001.1</v>
      </c>
      <c r="E53" s="52">
        <v>0</v>
      </c>
      <c r="F53" s="52">
        <v>0</v>
      </c>
      <c r="G53" s="52">
        <v>0</v>
      </c>
      <c r="H53" s="51">
        <v>174592.75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768593.85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179807.17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179807.17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685487.54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685487.54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917331.23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917331.23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708838.14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708838.14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679648.75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679648.75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839699.23</v>
      </c>
      <c r="L59" s="31">
        <v>785944.4</v>
      </c>
      <c r="M59" s="52">
        <v>0</v>
      </c>
      <c r="N59" s="52">
        <v>0</v>
      </c>
      <c r="O59" s="36">
        <f t="shared" si="13"/>
        <v>1625643.63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406896.07</v>
      </c>
      <c r="N60" s="52">
        <v>0</v>
      </c>
      <c r="O60" s="36">
        <f t="shared" si="13"/>
        <v>406896.07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223304.27</v>
      </c>
      <c r="O61" s="55">
        <f t="shared" si="13"/>
        <v>223304.27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2020-08-10T18:34:20Z</dcterms:modified>
  <cp:category/>
  <cp:version/>
  <cp:contentType/>
  <cp:contentStatus/>
</cp:coreProperties>
</file>