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<sst xmlns="http://schemas.openxmlformats.org/spreadsheetml/2006/main" count="77" uniqueCount="74">
  <si>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</si>
  <si>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</si>
  <si>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</si>
  <si>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</si>
  <si>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</si>
  <si>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</si>
  <si>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</si>
  <si>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</si>
  <si>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</si>
  <si>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</si>
  <si>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</si>
  <si>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</si>
  <si>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</si>
  <si>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</si>
  <si>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</si>
  <si>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</si>
  <si>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</si>
  <si>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</si>
  <si>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</si>
  <si>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</si>
  <si>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</si>
  <si>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</si>
  <si>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</si>
  <si>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</si>
  <si>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</si>
  <si>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</si>
  <si>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</si>
  <si>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</si>
  <si>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</si>
  <si>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</si>
  <si>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</si>
  <si>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</si>
  <si>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</si>
  <si>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</si>
  <si>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</si>
  <si>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</si>
  <si>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</si>
  <si>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</si>
  <si>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</si>
  <si>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</si>
  <si>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</si>
  <si>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</si>
  <si>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</si>
  <si>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</si>
  <si>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</si>
  <si>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</si>
  <si>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</si>
  <si>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</si>
  <si>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</si>
  <si>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</si>
  <si>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</si>
  <si>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</si>
  <si>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</si>
  <si>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</si>
  <si>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</si>
  <si>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</si>
  <si>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</si>
  <si>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</si>
  <si>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</si>
  <si>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</si>
  <si>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</si>
  <si>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</si>
  <si>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</si>
  <si>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</si>
  <si>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</si>
  <si>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</si>
  <si>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</si>
  <si>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</si>
  <si>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</si>
  <si>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</si>
  <si>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</si>
  <si>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</si>
  <si>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</si>
  <si>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22/04/20 - VENCIMENTO 29/04/20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</si>
</sst>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177195</v>
      </c>
      <c r="C7" s="9">
        <f t="shared" si="0"/>
        <v>122392</v>
      </c>
      <c r="D7" s="9">
        <f t="shared" si="0"/>
        <v>136550</v>
      </c>
      <c r="E7" s="9">
        <f t="shared" si="0"/>
        <v>27445</v>
      </c>
      <c r="F7" s="9">
        <f t="shared" si="0"/>
        <v>87504</v>
      </c>
      <c r="G7" s="9">
        <f t="shared" si="0"/>
        <v>158303</v>
      </c>
      <c r="H7" s="9">
        <f t="shared" si="0"/>
        <v>22380</v>
      </c>
      <c r="I7" s="9">
        <f t="shared" si="0"/>
        <v>112174</v>
      </c>
      <c r="J7" s="9">
        <f t="shared" si="0"/>
        <v>104495</v>
      </c>
      <c r="K7" s="9">
        <f t="shared" si="0"/>
        <v>162975</v>
      </c>
      <c r="L7" s="9">
        <f t="shared" si="0"/>
        <v>119158</v>
      </c>
      <c r="M7" s="9">
        <f t="shared" si="0"/>
        <v>46394</v>
      </c>
      <c r="N7" s="9">
        <f t="shared" si="0"/>
        <v>32882</v>
      </c>
      <c r="O7" s="9">
        <f t="shared" si="0"/>
        <v>1309847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9183</v>
      </c>
      <c r="C8" s="11">
        <f t="shared" si="1"/>
        <v>7475</v>
      </c>
      <c r="D8" s="11">
        <f t="shared" si="1"/>
        <v>5877</v>
      </c>
      <c r="E8" s="11">
        <f t="shared" si="1"/>
        <v>902</v>
      </c>
      <c r="F8" s="11">
        <f t="shared" si="1"/>
        <v>3729</v>
      </c>
      <c r="G8" s="11">
        <f t="shared" si="1"/>
        <v>7498</v>
      </c>
      <c r="H8" s="11">
        <f t="shared" si="1"/>
        <v>1107</v>
      </c>
      <c r="I8" s="11">
        <f t="shared" si="1"/>
        <v>6862</v>
      </c>
      <c r="J8" s="11">
        <f t="shared" si="1"/>
        <v>6354</v>
      </c>
      <c r="K8" s="11">
        <f t="shared" si="1"/>
        <v>6239</v>
      </c>
      <c r="L8" s="11">
        <f t="shared" si="1"/>
        <v>5083</v>
      </c>
      <c r="M8" s="11">
        <f t="shared" si="1"/>
        <v>2043</v>
      </c>
      <c r="N8" s="11">
        <f t="shared" si="1"/>
        <v>1736</v>
      </c>
      <c r="O8" s="11">
        <f t="shared" si="1"/>
        <v>64088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9183</v>
      </c>
      <c r="C9" s="11">
        <v>7475</v>
      </c>
      <c r="D9" s="11">
        <v>5877</v>
      </c>
      <c r="E9" s="11">
        <v>902</v>
      </c>
      <c r="F9" s="11">
        <v>3729</v>
      </c>
      <c r="G9" s="11">
        <v>7498</v>
      </c>
      <c r="H9" s="11">
        <v>1099</v>
      </c>
      <c r="I9" s="11">
        <v>6862</v>
      </c>
      <c r="J9" s="11">
        <v>6354</v>
      </c>
      <c r="K9" s="11">
        <v>6237</v>
      </c>
      <c r="L9" s="11">
        <v>5083</v>
      </c>
      <c r="M9" s="11">
        <v>2041</v>
      </c>
      <c r="N9" s="11">
        <v>1736</v>
      </c>
      <c r="O9" s="11">
        <f>SUM(B9:N9)</f>
        <v>64076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0</v>
      </c>
      <c r="J10" s="13">
        <v>0</v>
      </c>
      <c r="K10" s="13">
        <v>2</v>
      </c>
      <c r="L10" s="13">
        <v>0</v>
      </c>
      <c r="M10" s="13">
        <v>2</v>
      </c>
      <c r="N10" s="13">
        <v>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168012</v>
      </c>
      <c r="C11" s="13">
        <v>114917</v>
      </c>
      <c r="D11" s="13">
        <v>130673</v>
      </c>
      <c r="E11" s="13">
        <v>26543</v>
      </c>
      <c r="F11" s="13">
        <v>83775</v>
      </c>
      <c r="G11" s="13">
        <v>150805</v>
      </c>
      <c r="H11" s="13">
        <v>21273</v>
      </c>
      <c r="I11" s="13">
        <v>105312</v>
      </c>
      <c r="J11" s="13">
        <v>98141</v>
      </c>
      <c r="K11" s="13">
        <v>156736</v>
      </c>
      <c r="L11" s="13">
        <v>114075</v>
      </c>
      <c r="M11" s="13">
        <v>44351</v>
      </c>
      <c r="N11" s="13">
        <v>31146</v>
      </c>
      <c r="O11" s="11">
        <f>SUM(B11:N11)</f>
        <v>1245759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1.64273603889876</v>
      </c>
      <c r="C15" s="19">
        <v>1.734448983252121</v>
      </c>
      <c r="D15" s="19">
        <v>1.393033162591636</v>
      </c>
      <c r="E15" s="19">
        <v>1.408748882817788</v>
      </c>
      <c r="F15" s="19">
        <v>1.776782331272938</v>
      </c>
      <c r="G15" s="19">
        <v>2.689045960779983</v>
      </c>
      <c r="H15" s="19">
        <v>2.007283870757434</v>
      </c>
      <c r="I15" s="19">
        <v>1.692313870819251</v>
      </c>
      <c r="J15" s="19">
        <v>1.395503389903056</v>
      </c>
      <c r="K15" s="19">
        <v>2.017001762649696</v>
      </c>
      <c r="L15" s="19">
        <v>1.527907453476085</v>
      </c>
      <c r="M15" s="19">
        <v>1.504558005370878</v>
      </c>
      <c r="N15" s="19">
        <v>1.492183889120954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723567.75</v>
      </c>
      <c r="C17" s="24">
        <f aca="true" t="shared" si="2" ref="C17:O17">C18+C19+C20+C21+C22+C23</f>
        <v>552083.4099999999</v>
      </c>
      <c r="D17" s="24">
        <f t="shared" si="2"/>
        <v>409297.42000000004</v>
      </c>
      <c r="E17" s="24">
        <f t="shared" si="2"/>
        <v>146256.95</v>
      </c>
      <c r="F17" s="24">
        <f t="shared" si="2"/>
        <v>395779.05000000005</v>
      </c>
      <c r="G17" s="24">
        <f t="shared" si="2"/>
        <v>859133.34</v>
      </c>
      <c r="H17" s="24">
        <f t="shared" si="2"/>
        <v>120868.14000000001</v>
      </c>
      <c r="I17" s="24">
        <f t="shared" si="2"/>
        <v>487523.36</v>
      </c>
      <c r="J17" s="24">
        <f t="shared" si="2"/>
        <v>381459.81000000006</v>
      </c>
      <c r="K17" s="24">
        <f t="shared" si="2"/>
        <v>785698.93</v>
      </c>
      <c r="L17" s="24">
        <f t="shared" si="2"/>
        <v>516401.35</v>
      </c>
      <c r="M17" s="24">
        <f t="shared" si="2"/>
        <v>239150.56000000003</v>
      </c>
      <c r="N17" s="24">
        <f t="shared" si="2"/>
        <v>142548.18</v>
      </c>
      <c r="O17" s="24">
        <f t="shared" si="2"/>
        <v>5759768.249999999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395889.07</v>
      </c>
      <c r="C18" s="22">
        <f t="shared" si="3"/>
        <v>282419.54</v>
      </c>
      <c r="D18" s="22">
        <f t="shared" si="3"/>
        <v>276267.96</v>
      </c>
      <c r="E18" s="22">
        <f t="shared" si="3"/>
        <v>94989.89</v>
      </c>
      <c r="F18" s="22">
        <f t="shared" si="3"/>
        <v>205126.88</v>
      </c>
      <c r="G18" s="22">
        <f t="shared" si="3"/>
        <v>305065.71</v>
      </c>
      <c r="H18" s="22">
        <f t="shared" si="3"/>
        <v>57827.68</v>
      </c>
      <c r="I18" s="22">
        <f t="shared" si="3"/>
        <v>256788.72</v>
      </c>
      <c r="J18" s="22">
        <f t="shared" si="3"/>
        <v>240766.93</v>
      </c>
      <c r="K18" s="22">
        <f t="shared" si="3"/>
        <v>355187.72</v>
      </c>
      <c r="L18" s="22">
        <f t="shared" si="3"/>
        <v>295559.5</v>
      </c>
      <c r="M18" s="22">
        <f t="shared" si="3"/>
        <v>132942.01</v>
      </c>
      <c r="N18" s="22">
        <f t="shared" si="3"/>
        <v>85151.23</v>
      </c>
      <c r="O18" s="27">
        <f aca="true" t="shared" si="4" ref="O18:O23">SUM(B18:N18)</f>
        <v>2983982.8399999994</v>
      </c>
    </row>
    <row r="19" spans="1:23" ht="18.75" customHeight="1">
      <c r="A19" s="26" t="s">
        <v>36</v>
      </c>
      <c r="B19" s="16">
        <f>IF(B15&lt;&gt;0,ROUND((B15-1)*B18,2),0)</f>
        <v>254452.17</v>
      </c>
      <c r="C19" s="22">
        <f aca="true" t="shared" si="5" ref="C19:N19">IF(C15&lt;&gt;0,ROUND((C15-1)*C18,2),0)</f>
        <v>207422.74</v>
      </c>
      <c r="D19" s="22">
        <f t="shared" si="5"/>
        <v>108582.47</v>
      </c>
      <c r="E19" s="22">
        <f t="shared" si="5"/>
        <v>38827.01</v>
      </c>
      <c r="F19" s="22">
        <f t="shared" si="5"/>
        <v>159338.94</v>
      </c>
      <c r="G19" s="22">
        <f t="shared" si="5"/>
        <v>515270.01</v>
      </c>
      <c r="H19" s="22">
        <f t="shared" si="5"/>
        <v>58248.89</v>
      </c>
      <c r="I19" s="22">
        <f t="shared" si="5"/>
        <v>177778.39</v>
      </c>
      <c r="J19" s="22">
        <f t="shared" si="5"/>
        <v>95224.14</v>
      </c>
      <c r="K19" s="22">
        <f t="shared" si="5"/>
        <v>361226.54</v>
      </c>
      <c r="L19" s="22">
        <f t="shared" si="5"/>
        <v>156028.06</v>
      </c>
      <c r="M19" s="22">
        <f t="shared" si="5"/>
        <v>67076.96</v>
      </c>
      <c r="N19" s="22">
        <f t="shared" si="5"/>
        <v>41910.06</v>
      </c>
      <c r="O19" s="27">
        <f t="shared" si="4"/>
        <v>2241386.38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14569.78</v>
      </c>
      <c r="G23" s="22">
        <v>14039.7</v>
      </c>
      <c r="H23" s="22">
        <v>0</v>
      </c>
      <c r="I23" s="22">
        <v>36634.42</v>
      </c>
      <c r="J23" s="22">
        <v>22174.9</v>
      </c>
      <c r="K23" s="22">
        <v>32337.38</v>
      </c>
      <c r="L23" s="22">
        <v>32436.26</v>
      </c>
      <c r="M23" s="22">
        <v>25999.79</v>
      </c>
      <c r="N23" s="22">
        <v>7351.53</v>
      </c>
      <c r="O23" s="27">
        <f t="shared" si="4"/>
        <v>270348.37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-40405.2</v>
      </c>
      <c r="C25" s="31">
        <f>+C26+C28+C39+C40+C43-C44</f>
        <v>-32890</v>
      </c>
      <c r="D25" s="31">
        <f t="shared" si="6"/>
        <v>-25858.8</v>
      </c>
      <c r="E25" s="31">
        <f t="shared" si="6"/>
        <v>-3968.8</v>
      </c>
      <c r="F25" s="31">
        <f t="shared" si="6"/>
        <v>-16407.6</v>
      </c>
      <c r="G25" s="31">
        <f t="shared" si="6"/>
        <v>-32991.2</v>
      </c>
      <c r="H25" s="31">
        <f t="shared" si="6"/>
        <v>-4835.6</v>
      </c>
      <c r="I25" s="31">
        <f t="shared" si="6"/>
        <v>-30192.8</v>
      </c>
      <c r="J25" s="31">
        <f t="shared" si="6"/>
        <v>-27957.6</v>
      </c>
      <c r="K25" s="31">
        <f t="shared" si="6"/>
        <v>-27442.8</v>
      </c>
      <c r="L25" s="31">
        <f t="shared" si="6"/>
        <v>-22365.2</v>
      </c>
      <c r="M25" s="31">
        <f t="shared" si="6"/>
        <v>-8980.4</v>
      </c>
      <c r="N25" s="31">
        <f t="shared" si="6"/>
        <v>-7638.4</v>
      </c>
      <c r="O25" s="31">
        <f t="shared" si="6"/>
        <v>-281934.4</v>
      </c>
    </row>
    <row r="26" spans="1:15" ht="18.75" customHeight="1">
      <c r="A26" s="26" t="s">
        <v>42</v>
      </c>
      <c r="B26" s="32">
        <f>+B27</f>
        <v>-40405.2</v>
      </c>
      <c r="C26" s="32">
        <f>+C27</f>
        <v>-32890</v>
      </c>
      <c r="D26" s="32">
        <f aca="true" t="shared" si="7" ref="D26:O26">+D27</f>
        <v>-25858.8</v>
      </c>
      <c r="E26" s="32">
        <f t="shared" si="7"/>
        <v>-3968.8</v>
      </c>
      <c r="F26" s="32">
        <f t="shared" si="7"/>
        <v>-16407.6</v>
      </c>
      <c r="G26" s="32">
        <f t="shared" si="7"/>
        <v>-32991.2</v>
      </c>
      <c r="H26" s="32">
        <f t="shared" si="7"/>
        <v>-4835.6</v>
      </c>
      <c r="I26" s="32">
        <f t="shared" si="7"/>
        <v>-30192.8</v>
      </c>
      <c r="J26" s="32">
        <f t="shared" si="7"/>
        <v>-27957.6</v>
      </c>
      <c r="K26" s="32">
        <f t="shared" si="7"/>
        <v>-27442.8</v>
      </c>
      <c r="L26" s="32">
        <f t="shared" si="7"/>
        <v>-22365.2</v>
      </c>
      <c r="M26" s="32">
        <f t="shared" si="7"/>
        <v>-8980.4</v>
      </c>
      <c r="N26" s="32">
        <f t="shared" si="7"/>
        <v>-7638.4</v>
      </c>
      <c r="O26" s="32">
        <f t="shared" si="7"/>
        <v>-281934.4</v>
      </c>
    </row>
    <row r="27" spans="1:26" ht="18.75" customHeight="1">
      <c r="A27" s="28" t="s">
        <v>43</v>
      </c>
      <c r="B27" s="16">
        <f>ROUND((-B9)*$G$3,2)</f>
        <v>-40405.2</v>
      </c>
      <c r="C27" s="16">
        <f aca="true" t="shared" si="8" ref="C27:N27">ROUND((-C9)*$G$3,2)</f>
        <v>-32890</v>
      </c>
      <c r="D27" s="16">
        <f t="shared" si="8"/>
        <v>-25858.8</v>
      </c>
      <c r="E27" s="16">
        <f t="shared" si="8"/>
        <v>-3968.8</v>
      </c>
      <c r="F27" s="16">
        <f t="shared" si="8"/>
        <v>-16407.6</v>
      </c>
      <c r="G27" s="16">
        <f t="shared" si="8"/>
        <v>-32991.2</v>
      </c>
      <c r="H27" s="16">
        <f t="shared" si="8"/>
        <v>-4835.6</v>
      </c>
      <c r="I27" s="16">
        <f t="shared" si="8"/>
        <v>-30192.8</v>
      </c>
      <c r="J27" s="16">
        <f t="shared" si="8"/>
        <v>-27957.6</v>
      </c>
      <c r="K27" s="16">
        <f t="shared" si="8"/>
        <v>-27442.8</v>
      </c>
      <c r="L27" s="16">
        <f t="shared" si="8"/>
        <v>-22365.2</v>
      </c>
      <c r="M27" s="16">
        <f t="shared" si="8"/>
        <v>-8980.4</v>
      </c>
      <c r="N27" s="16">
        <f t="shared" si="8"/>
        <v>-7638.4</v>
      </c>
      <c r="O27" s="33">
        <f aca="true" t="shared" si="9" ref="O27:O44">SUM(B27:N27)</f>
        <v>-281934.4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683162.55</v>
      </c>
      <c r="C42" s="37">
        <f aca="true" t="shared" si="11" ref="C42:N42">+C17+C25</f>
        <v>519193.4099999999</v>
      </c>
      <c r="D42" s="37">
        <f t="shared" si="11"/>
        <v>383438.62000000005</v>
      </c>
      <c r="E42" s="37">
        <f t="shared" si="11"/>
        <v>142288.15000000002</v>
      </c>
      <c r="F42" s="37">
        <f t="shared" si="11"/>
        <v>379371.45000000007</v>
      </c>
      <c r="G42" s="37">
        <f t="shared" si="11"/>
        <v>826142.14</v>
      </c>
      <c r="H42" s="37">
        <f t="shared" si="11"/>
        <v>116032.54000000001</v>
      </c>
      <c r="I42" s="37">
        <f t="shared" si="11"/>
        <v>457330.56</v>
      </c>
      <c r="J42" s="37">
        <f t="shared" si="11"/>
        <v>353502.2100000001</v>
      </c>
      <c r="K42" s="37">
        <f t="shared" si="11"/>
        <v>758256.13</v>
      </c>
      <c r="L42" s="37">
        <f t="shared" si="11"/>
        <v>494036.14999999997</v>
      </c>
      <c r="M42" s="37">
        <f t="shared" si="11"/>
        <v>230170.16000000003</v>
      </c>
      <c r="N42" s="37">
        <f t="shared" si="11"/>
        <v>134909.78</v>
      </c>
      <c r="O42" s="37">
        <f>SUM(B42:N42)</f>
        <v>5477833.8500000015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683162.55</v>
      </c>
      <c r="C48" s="52">
        <f t="shared" si="12"/>
        <v>519193.42</v>
      </c>
      <c r="D48" s="52">
        <f t="shared" si="12"/>
        <v>383438.62</v>
      </c>
      <c r="E48" s="52">
        <f t="shared" si="12"/>
        <v>142288.15</v>
      </c>
      <c r="F48" s="52">
        <f t="shared" si="12"/>
        <v>379371.44</v>
      </c>
      <c r="G48" s="52">
        <f t="shared" si="12"/>
        <v>826142.14</v>
      </c>
      <c r="H48" s="52">
        <f t="shared" si="12"/>
        <v>116032.54</v>
      </c>
      <c r="I48" s="52">
        <f t="shared" si="12"/>
        <v>457330.56</v>
      </c>
      <c r="J48" s="52">
        <f t="shared" si="12"/>
        <v>353502.21</v>
      </c>
      <c r="K48" s="52">
        <f t="shared" si="12"/>
        <v>758256.12</v>
      </c>
      <c r="L48" s="52">
        <f t="shared" si="12"/>
        <v>494036.16</v>
      </c>
      <c r="M48" s="52">
        <f t="shared" si="12"/>
        <v>230170.15</v>
      </c>
      <c r="N48" s="52">
        <f t="shared" si="12"/>
        <v>134909.78</v>
      </c>
      <c r="O48" s="37">
        <f t="shared" si="12"/>
        <v>5477833.840000001</v>
      </c>
      <c r="Q48"/>
    </row>
    <row r="49" spans="1:18" ht="18.75" customHeight="1">
      <c r="A49" s="26" t="s">
        <v>61</v>
      </c>
      <c r="B49" s="52">
        <v>572675.99</v>
      </c>
      <c r="C49" s="52">
        <v>397384.44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970060.4299999999</v>
      </c>
      <c r="P49"/>
      <c r="Q49"/>
      <c r="R49" s="44"/>
    </row>
    <row r="50" spans="1:16" ht="18.75" customHeight="1">
      <c r="A50" s="26" t="s">
        <v>62</v>
      </c>
      <c r="B50" s="52">
        <v>110486.56</v>
      </c>
      <c r="C50" s="52">
        <v>121808.98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232295.53999999998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383438.62</v>
      </c>
      <c r="E51" s="53">
        <v>0</v>
      </c>
      <c r="F51" s="53">
        <v>0</v>
      </c>
      <c r="G51" s="53">
        <v>0</v>
      </c>
      <c r="H51" s="52">
        <v>116032.54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499471.16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142288.15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142288.15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379371.44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379371.44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826142.14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826142.14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457330.56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457330.56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353502.21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353502.21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758256.12</v>
      </c>
      <c r="L57" s="32">
        <v>494036.16</v>
      </c>
      <c r="M57" s="53">
        <v>0</v>
      </c>
      <c r="N57" s="53">
        <v>0</v>
      </c>
      <c r="O57" s="37">
        <f t="shared" si="13"/>
        <v>1252292.28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230170.15</v>
      </c>
      <c r="N58" s="53">
        <v>0</v>
      </c>
      <c r="O58" s="37">
        <f t="shared" si="13"/>
        <v>230170.15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134909.78</v>
      </c>
      <c r="O59" s="56">
        <f t="shared" si="13"/>
        <v>134909.78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2020-04-28T20:52:48Z</dcterms:modified>
  <cp:category/>
  <cp:version/>
  <cp:contentType/>
  <cp:contentStatus/>
</cp:coreProperties>
</file>