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<sst xmlns="http://schemas.openxmlformats.org/spreadsheetml/2006/main" count="162" uniqueCount="160">
  <si>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</si>
  <si>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</si>
  <si>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</si>
  <si>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</si>
  <si>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</si>
  <si>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</si>
  <si>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</si>
  <si>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</si>
  <si>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</si>
  <si>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</si>
  <si>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</si>
  <si>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</si>
  <si>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</si>
  <si>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</si>
  <si>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</si>
  <si>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</si>
  <si>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</si>
  <si>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</si>
  <si>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</si>
  <si>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</si>
  <si>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</si>
  <si>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</si>
  <si>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</si>
  <si>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</si>
  <si>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</si>
  <si>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</si>
  <si>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</si>
  <si>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</si>
  <si>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</si>
  <si>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</si>
  <si>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</si>
  <si>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</si>
  <si>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</si>
  <si>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</si>
  <si>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</si>
  <si>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</si>
  <si>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</si>
  <si>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</si>
  <si>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</si>
  <si>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</si>
  <si>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</si>
  <si>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</si>
  <si>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</si>
  <si>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</si>
  <si>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</si>
  <si>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</si>
  <si>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</si>
  <si>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</si>
  <si>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</si>
  <si>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</si>
  <si>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</si>
  <si>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</si>
  <si>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</si>
  <si>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</si>
  <si>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</si>
  <si>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</si>
  <si>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</si>
  <si>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</si>
  <si>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</si>
  <si>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</si>
  <si>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</si>
  <si>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</si>
  <si>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</si>
  <si>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</si>
  <si>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</si>
  <si>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</si>
  <si>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</si>
  <si>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</si>
  <si>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</si>
  <si>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</si>
  <si>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</si>
  <si>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</si>
  <si>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</si>
  <si>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</si>
  <si>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</si>
  <si>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</si>
  <si>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</si>
  <si>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</si>
  <si>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</si>
  <si>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</si>
  <si>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</si>
  <si>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</si>
  <si>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</si>
  <si>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</si>
  <si>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</si>
  <si>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</si>
  <si>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</si>
  <si>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</si>
  <si>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</si>
  <si>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</si>
  <si>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</si>
  <si>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</si>
  <si>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</si>
  <si>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</si>
  <si>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</si>
  <si>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</si>
  <si>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</si>
  <si>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</si>
  <si>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</si>
  <si>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</si>
  <si>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</si>
  <si>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</si>
  <si>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</si>
  <si>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</si>
  <si>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</si>
  <si>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</si>
  <si>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</si>
  <si>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</si>
  <si>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</si>
  <si>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</si>
  <si>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</si>
  <si>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</si>
  <si>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</si>
  <si>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</si>
  <si>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</si>
  <si>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</si>
  <si>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</si>
  <si>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</si>
  <si>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</si>
  <si>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</si>
  <si>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</si>
  <si>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</si>
  <si>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</si>
  <si>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</si>
  <si>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</si>
  <si>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</si>
  <si>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</si>
  <si>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</si>
  <si>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</si>
  <si>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</si>
  <si>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</si>
  <si>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</si>
  <si>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</si>
  <si>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</si>
  <si>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</si>
  <si>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</si>
  <si>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</si>
  <si>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</si>
  <si>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</si>
  <si>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</si>
  <si>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</si>
  <si>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</si>
  <si>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</si>
  <si>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</si>
  <si>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</si>
  <si>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</si>
  <si>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</si>
  <si>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</si>
  <si>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</si>
  <si>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</si>
  <si>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</si>
  <si>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</si>
  <si>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</si>
  <si>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</si>
  <si>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</si>
  <si>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</si>
  <si>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</si>
  <si>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6.2.35. Descumprimento Transferência da Garagem</t>
  </si>
  <si>
    <t xml:space="preserve">6.3. Revisão de Remuneração pelo Transporte Coletivo </t>
  </si>
  <si>
    <t>OPERAÇÃO 08/09/19 - VENCIMENTO 13/09/19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</si>
</sst>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0" sqref="B120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8.50390625" style="1" customWidth="1"/>
    <col min="18" max="18" width="10.125" style="1" bestFit="1" customWidth="1"/>
    <col min="19" max="16384" width="9.00390625" style="1" customWidth="1"/>
  </cols>
  <sheetData>
    <row r="1" spans="1:16" ht="2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2" t="s">
        <v>159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3" t="s">
        <v>7</v>
      </c>
      <c r="B4" s="85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"/>
      <c r="P4" s="84" t="s">
        <v>8</v>
      </c>
    </row>
    <row r="5" spans="1:16" ht="38.25">
      <c r="A5" s="83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3"/>
    </row>
    <row r="6" spans="1:16" ht="18.75" customHeight="1">
      <c r="A6" s="83"/>
      <c r="B6" s="3" t="s">
        <v>149</v>
      </c>
      <c r="C6" s="3" t="s">
        <v>150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151</v>
      </c>
      <c r="I6" s="3" t="s">
        <v>2</v>
      </c>
      <c r="J6" s="3" t="s">
        <v>152</v>
      </c>
      <c r="K6" s="3" t="s">
        <v>153</v>
      </c>
      <c r="L6" s="3" t="s">
        <v>3</v>
      </c>
      <c r="M6" s="3" t="s">
        <v>154</v>
      </c>
      <c r="N6" s="3" t="s">
        <v>155</v>
      </c>
      <c r="O6" s="3" t="s">
        <v>156</v>
      </c>
      <c r="P6" s="83"/>
    </row>
    <row r="7" spans="1:19" ht="17.25" customHeight="1">
      <c r="A7" s="8" t="s">
        <v>20</v>
      </c>
      <c r="B7" s="9">
        <v>155944</v>
      </c>
      <c r="C7" s="9">
        <v>222506</v>
      </c>
      <c r="D7" s="9">
        <v>220552</v>
      </c>
      <c r="E7" s="9">
        <v>23786</v>
      </c>
      <c r="F7" s="9">
        <v>105617</v>
      </c>
      <c r="G7" s="9">
        <v>119615</v>
      </c>
      <c r="H7" s="9">
        <v>114363</v>
      </c>
      <c r="I7" s="9">
        <v>104763</v>
      </c>
      <c r="J7" s="9">
        <v>34200</v>
      </c>
      <c r="K7" s="9">
        <v>46793</v>
      </c>
      <c r="L7" s="9">
        <v>106902</v>
      </c>
      <c r="M7" s="9">
        <v>152146</v>
      </c>
      <c r="N7" s="9">
        <v>31835</v>
      </c>
      <c r="O7" s="9">
        <v>88723</v>
      </c>
      <c r="P7" s="9">
        <f>SUM(B7:O7)</f>
        <v>1527745</v>
      </c>
      <c r="Q7" s="43"/>
      <c r="R7"/>
      <c r="S7"/>
    </row>
    <row r="8" spans="1:19" ht="17.25" customHeight="1">
      <c r="A8" s="10" t="s">
        <v>31</v>
      </c>
      <c r="B8" s="11">
        <f>B9+B12+B16</f>
        <v>69988</v>
      </c>
      <c r="C8" s="11">
        <f aca="true" t="shared" si="0" ref="C8:O8">C9+C12+C16</f>
        <v>105547</v>
      </c>
      <c r="D8" s="11">
        <f t="shared" si="0"/>
        <v>97562</v>
      </c>
      <c r="E8" s="11">
        <f>E9+E12+E16</f>
        <v>9965</v>
      </c>
      <c r="F8" s="11">
        <f>F9+F12+F16</f>
        <v>47140</v>
      </c>
      <c r="G8" s="11">
        <f t="shared" si="0"/>
        <v>56622</v>
      </c>
      <c r="H8" s="11">
        <f t="shared" si="0"/>
        <v>52228</v>
      </c>
      <c r="I8" s="11">
        <f t="shared" si="0"/>
        <v>42315</v>
      </c>
      <c r="J8" s="11">
        <f t="shared" si="0"/>
        <v>16415</v>
      </c>
      <c r="K8" s="11">
        <f t="shared" si="0"/>
        <v>23818</v>
      </c>
      <c r="L8" s="11">
        <f t="shared" si="0"/>
        <v>49618</v>
      </c>
      <c r="M8" s="11">
        <f t="shared" si="0"/>
        <v>74116</v>
      </c>
      <c r="N8" s="11">
        <f t="shared" si="0"/>
        <v>13478</v>
      </c>
      <c r="O8" s="11">
        <f t="shared" si="0"/>
        <v>48261</v>
      </c>
      <c r="P8" s="11">
        <f>SUM(B8:O8)</f>
        <v>707073</v>
      </c>
      <c r="Q8"/>
      <c r="R8"/>
      <c r="S8"/>
    </row>
    <row r="9" spans="1:19" ht="17.25" customHeight="1">
      <c r="A9" s="15" t="s">
        <v>9</v>
      </c>
      <c r="B9" s="13">
        <f>+B10+B11</f>
        <v>13631</v>
      </c>
      <c r="C9" s="13">
        <f aca="true" t="shared" si="1" ref="C9:O9">+C10+C11</f>
        <v>21318</v>
      </c>
      <c r="D9" s="13">
        <f t="shared" si="1"/>
        <v>18697</v>
      </c>
      <c r="E9" s="13">
        <f>+E10+E11</f>
        <v>2196</v>
      </c>
      <c r="F9" s="13">
        <f>+F10+F11</f>
        <v>9161</v>
      </c>
      <c r="G9" s="13">
        <f t="shared" si="1"/>
        <v>10866</v>
      </c>
      <c r="H9" s="13">
        <f t="shared" si="1"/>
        <v>9734</v>
      </c>
      <c r="I9" s="13">
        <f t="shared" si="1"/>
        <v>6049</v>
      </c>
      <c r="J9" s="13">
        <f t="shared" si="1"/>
        <v>1602</v>
      </c>
      <c r="K9" s="13">
        <f t="shared" si="1"/>
        <v>3363</v>
      </c>
      <c r="L9" s="13">
        <f t="shared" si="1"/>
        <v>4949</v>
      </c>
      <c r="M9" s="13">
        <f t="shared" si="1"/>
        <v>8115</v>
      </c>
      <c r="N9" s="13">
        <f t="shared" si="1"/>
        <v>2516</v>
      </c>
      <c r="O9" s="13">
        <f t="shared" si="1"/>
        <v>10448</v>
      </c>
      <c r="P9" s="11">
        <f aca="true" t="shared" si="2" ref="P9:P27">SUM(B9:O9)</f>
        <v>122645</v>
      </c>
      <c r="Q9"/>
      <c r="R9"/>
      <c r="S9"/>
    </row>
    <row r="10" spans="1:19" ht="17.25" customHeight="1">
      <c r="A10" s="29" t="s">
        <v>10</v>
      </c>
      <c r="B10" s="13">
        <v>13631</v>
      </c>
      <c r="C10" s="13">
        <v>21318</v>
      </c>
      <c r="D10" s="13">
        <v>18697</v>
      </c>
      <c r="E10" s="13">
        <v>2196</v>
      </c>
      <c r="F10" s="13">
        <v>9161</v>
      </c>
      <c r="G10" s="13">
        <v>10866</v>
      </c>
      <c r="H10" s="13">
        <v>9734</v>
      </c>
      <c r="I10" s="13">
        <v>6049</v>
      </c>
      <c r="J10" s="13">
        <v>1602</v>
      </c>
      <c r="K10" s="13">
        <v>3363</v>
      </c>
      <c r="L10" s="13">
        <v>4949</v>
      </c>
      <c r="M10" s="13">
        <v>8115</v>
      </c>
      <c r="N10" s="13">
        <v>2516</v>
      </c>
      <c r="O10" s="13">
        <v>10448</v>
      </c>
      <c r="P10" s="11">
        <f t="shared" si="2"/>
        <v>122645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2"/>
        <v>0</v>
      </c>
      <c r="Q11"/>
      <c r="R11"/>
      <c r="S11"/>
    </row>
    <row r="12" spans="1:19" ht="17.25" customHeight="1">
      <c r="A12" s="15" t="s">
        <v>21</v>
      </c>
      <c r="B12" s="17">
        <v>52653</v>
      </c>
      <c r="C12" s="17">
        <v>79117</v>
      </c>
      <c r="D12" s="17">
        <v>74090</v>
      </c>
      <c r="E12" s="17">
        <v>7173</v>
      </c>
      <c r="F12" s="17">
        <v>35666</v>
      </c>
      <c r="G12" s="17">
        <v>43060</v>
      </c>
      <c r="H12" s="17">
        <v>39719</v>
      </c>
      <c r="I12" s="17">
        <v>33535</v>
      </c>
      <c r="J12" s="17">
        <v>13792</v>
      </c>
      <c r="K12" s="17">
        <v>19225</v>
      </c>
      <c r="L12" s="17">
        <v>41398</v>
      </c>
      <c r="M12" s="17">
        <v>61824</v>
      </c>
      <c r="N12" s="17">
        <v>10023</v>
      </c>
      <c r="O12" s="17">
        <v>35891</v>
      </c>
      <c r="P12" s="11">
        <f t="shared" si="2"/>
        <v>547166</v>
      </c>
      <c r="Q12"/>
      <c r="R12"/>
      <c r="S12"/>
    </row>
    <row r="13" spans="1:19" s="58" customFormat="1" ht="17.25" customHeight="1">
      <c r="A13" s="63" t="s">
        <v>12</v>
      </c>
      <c r="B13" s="64">
        <v>21079</v>
      </c>
      <c r="C13" s="64">
        <v>34658</v>
      </c>
      <c r="D13" s="64">
        <v>33026</v>
      </c>
      <c r="E13" s="64">
        <v>3366</v>
      </c>
      <c r="F13" s="64">
        <v>15850</v>
      </c>
      <c r="G13" s="64">
        <v>18656</v>
      </c>
      <c r="H13" s="64">
        <v>15541</v>
      </c>
      <c r="I13" s="64">
        <v>14097</v>
      </c>
      <c r="J13" s="64">
        <v>4524</v>
      </c>
      <c r="K13" s="64">
        <v>6993</v>
      </c>
      <c r="L13" s="64">
        <v>16287</v>
      </c>
      <c r="M13" s="64">
        <v>22126</v>
      </c>
      <c r="N13" s="64">
        <v>2833</v>
      </c>
      <c r="O13" s="64">
        <v>13653</v>
      </c>
      <c r="P13" s="11">
        <f t="shared" si="2"/>
        <v>222689</v>
      </c>
      <c r="Q13" s="65"/>
      <c r="R13" s="66"/>
      <c r="S13"/>
    </row>
    <row r="14" spans="1:19" s="58" customFormat="1" ht="17.25" customHeight="1">
      <c r="A14" s="63" t="s">
        <v>13</v>
      </c>
      <c r="B14" s="64">
        <v>29857</v>
      </c>
      <c r="C14" s="64">
        <v>41661</v>
      </c>
      <c r="D14" s="64">
        <v>39023</v>
      </c>
      <c r="E14" s="64">
        <v>3581</v>
      </c>
      <c r="F14" s="64">
        <v>18851</v>
      </c>
      <c r="G14" s="64">
        <v>23033</v>
      </c>
      <c r="H14" s="64">
        <v>23092</v>
      </c>
      <c r="I14" s="64">
        <v>18546</v>
      </c>
      <c r="J14" s="64">
        <v>8970</v>
      </c>
      <c r="K14" s="64">
        <v>11773</v>
      </c>
      <c r="L14" s="64">
        <v>24206</v>
      </c>
      <c r="M14" s="64">
        <v>38247</v>
      </c>
      <c r="N14" s="64">
        <v>6596</v>
      </c>
      <c r="O14" s="64">
        <v>20711</v>
      </c>
      <c r="P14" s="11">
        <f t="shared" si="2"/>
        <v>308147</v>
      </c>
      <c r="Q14" s="65"/>
      <c r="R14"/>
      <c r="S14"/>
    </row>
    <row r="15" spans="1:19" ht="17.25" customHeight="1">
      <c r="A15" s="14" t="s">
        <v>14</v>
      </c>
      <c r="B15" s="13">
        <v>1717</v>
      </c>
      <c r="C15" s="13">
        <v>2798</v>
      </c>
      <c r="D15" s="13">
        <v>2041</v>
      </c>
      <c r="E15" s="13">
        <v>226</v>
      </c>
      <c r="F15" s="13">
        <v>965</v>
      </c>
      <c r="G15" s="13">
        <v>1371</v>
      </c>
      <c r="H15" s="13">
        <v>1086</v>
      </c>
      <c r="I15" s="13">
        <v>892</v>
      </c>
      <c r="J15" s="13">
        <v>298</v>
      </c>
      <c r="K15" s="13">
        <v>459</v>
      </c>
      <c r="L15" s="13">
        <v>905</v>
      </c>
      <c r="M15" s="13">
        <v>1451</v>
      </c>
      <c r="N15" s="13">
        <v>594</v>
      </c>
      <c r="O15" s="13">
        <v>1527</v>
      </c>
      <c r="P15" s="11">
        <f t="shared" si="2"/>
        <v>16330</v>
      </c>
      <c r="Q15"/>
      <c r="R15"/>
      <c r="S15"/>
    </row>
    <row r="16" spans="1:16" ht="17.25" customHeight="1">
      <c r="A16" s="15" t="s">
        <v>27</v>
      </c>
      <c r="B16" s="13">
        <v>3704</v>
      </c>
      <c r="C16" s="13">
        <v>5112</v>
      </c>
      <c r="D16" s="13">
        <v>4775</v>
      </c>
      <c r="E16" s="13">
        <v>596</v>
      </c>
      <c r="F16" s="13">
        <v>2313</v>
      </c>
      <c r="G16" s="13">
        <v>2696</v>
      </c>
      <c r="H16" s="13">
        <v>2775</v>
      </c>
      <c r="I16" s="13">
        <v>2731</v>
      </c>
      <c r="J16" s="13">
        <v>1021</v>
      </c>
      <c r="K16" s="13">
        <v>1230</v>
      </c>
      <c r="L16" s="13">
        <v>3271</v>
      </c>
      <c r="M16" s="13">
        <v>4177</v>
      </c>
      <c r="N16" s="13">
        <v>939</v>
      </c>
      <c r="O16" s="13">
        <v>1922</v>
      </c>
      <c r="P16" s="11">
        <f t="shared" si="2"/>
        <v>37262</v>
      </c>
    </row>
    <row r="17" spans="1:19" ht="17.25" customHeight="1">
      <c r="A17" s="14" t="s">
        <v>28</v>
      </c>
      <c r="B17" s="13">
        <v>3697</v>
      </c>
      <c r="C17" s="13">
        <v>5104</v>
      </c>
      <c r="D17" s="13">
        <v>4765</v>
      </c>
      <c r="E17" s="13">
        <v>595</v>
      </c>
      <c r="F17" s="13">
        <v>2310</v>
      </c>
      <c r="G17" s="13">
        <v>2693</v>
      </c>
      <c r="H17" s="13">
        <v>2773</v>
      </c>
      <c r="I17" s="13">
        <v>2731</v>
      </c>
      <c r="J17" s="13">
        <v>1021</v>
      </c>
      <c r="K17" s="13">
        <v>1230</v>
      </c>
      <c r="L17" s="13">
        <v>3268</v>
      </c>
      <c r="M17" s="13">
        <v>4172</v>
      </c>
      <c r="N17" s="13">
        <v>938</v>
      </c>
      <c r="O17" s="13">
        <v>1918</v>
      </c>
      <c r="P17" s="11">
        <f t="shared" si="2"/>
        <v>37215</v>
      </c>
      <c r="Q17"/>
      <c r="R17"/>
      <c r="S17"/>
    </row>
    <row r="18" spans="1:19" ht="17.25" customHeight="1">
      <c r="A18" s="14" t="s">
        <v>29</v>
      </c>
      <c r="B18" s="13">
        <v>0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2</v>
      </c>
      <c r="M18" s="13">
        <v>4</v>
      </c>
      <c r="N18" s="13">
        <v>1</v>
      </c>
      <c r="O18" s="13">
        <v>3</v>
      </c>
      <c r="P18" s="11">
        <f t="shared" si="2"/>
        <v>16</v>
      </c>
      <c r="Q18"/>
      <c r="R18"/>
      <c r="S18"/>
    </row>
    <row r="19" spans="1:19" ht="17.25" customHeight="1">
      <c r="A19" s="14" t="s">
        <v>30</v>
      </c>
      <c r="B19" s="13">
        <v>7</v>
      </c>
      <c r="C19" s="13">
        <v>7</v>
      </c>
      <c r="D19" s="13">
        <v>9</v>
      </c>
      <c r="E19" s="13">
        <v>0</v>
      </c>
      <c r="F19" s="13">
        <v>2</v>
      </c>
      <c r="G19" s="13">
        <v>2</v>
      </c>
      <c r="H19" s="13">
        <v>1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0</v>
      </c>
      <c r="O19" s="13">
        <v>1</v>
      </c>
      <c r="P19" s="11">
        <f t="shared" si="2"/>
        <v>31</v>
      </c>
      <c r="Q19"/>
      <c r="R19"/>
      <c r="S19"/>
    </row>
    <row r="20" spans="1:19" ht="17.25" customHeight="1">
      <c r="A20" s="16" t="s">
        <v>15</v>
      </c>
      <c r="B20" s="11">
        <v>32779</v>
      </c>
      <c r="C20" s="11">
        <v>40960</v>
      </c>
      <c r="D20" s="11">
        <v>47324</v>
      </c>
      <c r="E20" s="11">
        <v>5029</v>
      </c>
      <c r="F20" s="11">
        <v>19489</v>
      </c>
      <c r="G20" s="11">
        <v>21435</v>
      </c>
      <c r="H20" s="11">
        <v>21655</v>
      </c>
      <c r="I20" s="11">
        <v>29966</v>
      </c>
      <c r="J20" s="11">
        <v>8837</v>
      </c>
      <c r="K20" s="11">
        <v>12049</v>
      </c>
      <c r="L20" s="11">
        <v>31356</v>
      </c>
      <c r="M20" s="11">
        <v>40456</v>
      </c>
      <c r="N20" s="11">
        <v>8466</v>
      </c>
      <c r="O20" s="11">
        <v>15027</v>
      </c>
      <c r="P20" s="11">
        <f t="shared" si="2"/>
        <v>334828</v>
      </c>
      <c r="Q20"/>
      <c r="R20"/>
      <c r="S20"/>
    </row>
    <row r="21" spans="1:19" s="58" customFormat="1" ht="17.25" customHeight="1">
      <c r="A21" s="53" t="s">
        <v>16</v>
      </c>
      <c r="B21" s="64">
        <v>18440</v>
      </c>
      <c r="C21" s="64">
        <v>25104</v>
      </c>
      <c r="D21" s="64">
        <v>29005</v>
      </c>
      <c r="E21" s="64">
        <v>3360</v>
      </c>
      <c r="F21" s="64">
        <v>11823</v>
      </c>
      <c r="G21" s="64">
        <v>13412</v>
      </c>
      <c r="H21" s="64">
        <v>11957</v>
      </c>
      <c r="I21" s="64">
        <v>17003</v>
      </c>
      <c r="J21" s="64">
        <v>4846</v>
      </c>
      <c r="K21" s="64">
        <v>6204</v>
      </c>
      <c r="L21" s="64">
        <v>15768</v>
      </c>
      <c r="M21" s="64">
        <v>20324</v>
      </c>
      <c r="N21" s="64">
        <v>4440</v>
      </c>
      <c r="O21" s="64">
        <v>8446</v>
      </c>
      <c r="P21" s="11">
        <f t="shared" si="2"/>
        <v>190132</v>
      </c>
      <c r="Q21" s="65"/>
      <c r="R21"/>
      <c r="S21"/>
    </row>
    <row r="22" spans="1:19" s="58" customFormat="1" ht="17.25" customHeight="1">
      <c r="A22" s="53" t="s">
        <v>17</v>
      </c>
      <c r="B22" s="64">
        <v>13542</v>
      </c>
      <c r="C22" s="64">
        <v>14827</v>
      </c>
      <c r="D22" s="64">
        <v>17404</v>
      </c>
      <c r="E22" s="64">
        <v>1558</v>
      </c>
      <c r="F22" s="64">
        <v>7282</v>
      </c>
      <c r="G22" s="64">
        <v>7549</v>
      </c>
      <c r="H22" s="64">
        <v>9246</v>
      </c>
      <c r="I22" s="64">
        <v>12403</v>
      </c>
      <c r="J22" s="64">
        <v>3840</v>
      </c>
      <c r="K22" s="64">
        <v>5646</v>
      </c>
      <c r="L22" s="64">
        <v>15047</v>
      </c>
      <c r="M22" s="64">
        <v>19399</v>
      </c>
      <c r="N22" s="64">
        <v>3797</v>
      </c>
      <c r="O22" s="64">
        <v>6167</v>
      </c>
      <c r="P22" s="11">
        <f t="shared" si="2"/>
        <v>137707</v>
      </c>
      <c r="Q22" s="65"/>
      <c r="R22"/>
      <c r="S22"/>
    </row>
    <row r="23" spans="1:19" ht="17.25" customHeight="1">
      <c r="A23" s="12" t="s">
        <v>18</v>
      </c>
      <c r="B23" s="13">
        <v>797</v>
      </c>
      <c r="C23" s="13">
        <v>1029</v>
      </c>
      <c r="D23" s="13">
        <v>915</v>
      </c>
      <c r="E23" s="13">
        <v>111</v>
      </c>
      <c r="F23" s="13">
        <v>384</v>
      </c>
      <c r="G23" s="13">
        <v>474</v>
      </c>
      <c r="H23" s="13">
        <v>452</v>
      </c>
      <c r="I23" s="13">
        <v>560</v>
      </c>
      <c r="J23" s="13">
        <v>151</v>
      </c>
      <c r="K23" s="13">
        <v>199</v>
      </c>
      <c r="L23" s="13">
        <v>541</v>
      </c>
      <c r="M23" s="13">
        <v>733</v>
      </c>
      <c r="N23" s="13">
        <v>229</v>
      </c>
      <c r="O23" s="13">
        <v>414</v>
      </c>
      <c r="P23" s="11">
        <f t="shared" si="2"/>
        <v>6989</v>
      </c>
      <c r="Q23"/>
      <c r="R23"/>
      <c r="S23"/>
    </row>
    <row r="24" spans="1:19" ht="17.25" customHeight="1">
      <c r="A24" s="16" t="s">
        <v>19</v>
      </c>
      <c r="B24" s="13">
        <v>30534</v>
      </c>
      <c r="C24" s="13">
        <v>44684</v>
      </c>
      <c r="D24" s="13">
        <v>51010</v>
      </c>
      <c r="E24" s="13">
        <v>6167</v>
      </c>
      <c r="F24" s="13">
        <v>23996</v>
      </c>
      <c r="G24" s="13">
        <v>26011</v>
      </c>
      <c r="H24" s="13">
        <v>20885</v>
      </c>
      <c r="I24" s="13">
        <v>16170</v>
      </c>
      <c r="J24" s="13">
        <v>3680</v>
      </c>
      <c r="K24" s="13">
        <v>6734</v>
      </c>
      <c r="L24" s="13">
        <v>15237</v>
      </c>
      <c r="M24" s="13">
        <v>21798</v>
      </c>
      <c r="N24" s="13">
        <v>5591</v>
      </c>
      <c r="O24" s="13">
        <v>13257</v>
      </c>
      <c r="P24" s="11">
        <f t="shared" si="2"/>
        <v>285754</v>
      </c>
      <c r="Q24" s="44"/>
      <c r="R24"/>
      <c r="S24"/>
    </row>
    <row r="25" spans="1:19" ht="17.25" customHeight="1">
      <c r="A25" s="12" t="s">
        <v>32</v>
      </c>
      <c r="B25" s="13">
        <v>22637</v>
      </c>
      <c r="C25" s="13">
        <v>34008</v>
      </c>
      <c r="D25" s="13">
        <v>39246</v>
      </c>
      <c r="E25" s="13">
        <v>5138</v>
      </c>
      <c r="F25" s="13">
        <v>17019</v>
      </c>
      <c r="G25" s="13">
        <v>20213</v>
      </c>
      <c r="H25" s="13">
        <v>15846</v>
      </c>
      <c r="I25" s="13">
        <v>11892</v>
      </c>
      <c r="J25" s="13">
        <v>2857</v>
      </c>
      <c r="K25" s="13">
        <v>5230</v>
      </c>
      <c r="L25" s="13">
        <v>10979</v>
      </c>
      <c r="M25" s="13">
        <v>16613</v>
      </c>
      <c r="N25" s="13">
        <v>4300</v>
      </c>
      <c r="O25" s="13">
        <v>9586</v>
      </c>
      <c r="P25" s="11">
        <f t="shared" si="2"/>
        <v>215564</v>
      </c>
      <c r="Q25" s="43"/>
      <c r="R25"/>
      <c r="S25"/>
    </row>
    <row r="26" spans="1:19" ht="17.25" customHeight="1">
      <c r="A26" s="12" t="s">
        <v>33</v>
      </c>
      <c r="B26" s="13">
        <v>7897</v>
      </c>
      <c r="C26" s="13">
        <v>10676</v>
      </c>
      <c r="D26" s="13">
        <v>11764</v>
      </c>
      <c r="E26" s="13">
        <v>1029</v>
      </c>
      <c r="F26" s="13">
        <v>6977</v>
      </c>
      <c r="G26" s="13">
        <v>5798</v>
      </c>
      <c r="H26" s="13">
        <v>5039</v>
      </c>
      <c r="I26" s="13">
        <v>4278</v>
      </c>
      <c r="J26" s="13">
        <v>823</v>
      </c>
      <c r="K26" s="13">
        <v>1504</v>
      </c>
      <c r="L26" s="13">
        <v>4258</v>
      </c>
      <c r="M26" s="13">
        <v>5185</v>
      </c>
      <c r="N26" s="13">
        <v>1291</v>
      </c>
      <c r="O26" s="13">
        <v>3671</v>
      </c>
      <c r="P26" s="11">
        <f t="shared" si="2"/>
        <v>70190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2031</v>
      </c>
      <c r="O27" s="11">
        <v>0</v>
      </c>
      <c r="P27" s="11">
        <f t="shared" si="2"/>
        <v>2031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3.9645</v>
      </c>
      <c r="E30" s="32">
        <v>5.2787</v>
      </c>
      <c r="F30" s="32">
        <v>3.292</v>
      </c>
      <c r="G30" s="32">
        <v>3.4462</v>
      </c>
      <c r="H30" s="32">
        <v>3.8643</v>
      </c>
      <c r="I30" s="32">
        <v>3.5133</v>
      </c>
      <c r="J30" s="32">
        <v>3.5125</v>
      </c>
      <c r="K30" s="32">
        <v>3.3282</v>
      </c>
      <c r="L30" s="32">
        <v>2.9159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1.052909738668402</v>
      </c>
      <c r="C32" s="79">
        <v>1.020966523150204</v>
      </c>
      <c r="D32" s="31">
        <v>0</v>
      </c>
      <c r="E32" s="31">
        <v>0</v>
      </c>
      <c r="F32" s="31">
        <v>0</v>
      </c>
      <c r="G32" s="31">
        <v>0</v>
      </c>
      <c r="H32" s="79">
        <v>1.010478491441966</v>
      </c>
      <c r="I32" s="31">
        <v>0</v>
      </c>
      <c r="J32" s="79">
        <v>1.068636236346544</v>
      </c>
      <c r="K32" s="79">
        <v>1.125590410263346</v>
      </c>
      <c r="L32" s="31">
        <v>0</v>
      </c>
      <c r="M32" s="79">
        <v>1.05922784282139</v>
      </c>
      <c r="N32" s="79">
        <v>1.131062370523481</v>
      </c>
      <c r="O32" s="79">
        <v>1.041670041685413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3" ref="C34:N34">+C38+C35</f>
        <v>0</v>
      </c>
      <c r="D34" s="23">
        <f t="shared" si="3"/>
        <v>6385.76</v>
      </c>
      <c r="E34" s="11">
        <f t="shared" si="3"/>
        <v>0</v>
      </c>
      <c r="F34" s="23">
        <f t="shared" si="3"/>
        <v>2217.04</v>
      </c>
      <c r="G34" s="23">
        <f t="shared" si="3"/>
        <v>3445.4</v>
      </c>
      <c r="H34" s="23">
        <f t="shared" si="3"/>
        <v>0</v>
      </c>
      <c r="I34" s="23">
        <f t="shared" si="3"/>
        <v>3376.92</v>
      </c>
      <c r="J34" s="23">
        <f t="shared" si="3"/>
        <v>0</v>
      </c>
      <c r="K34" s="23">
        <f t="shared" si="3"/>
        <v>0</v>
      </c>
      <c r="L34" s="23">
        <f t="shared" si="3"/>
        <v>2255.56</v>
      </c>
      <c r="M34" s="23">
        <f t="shared" si="3"/>
        <v>0</v>
      </c>
      <c r="N34" s="23">
        <f t="shared" si="3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4" ref="D38:N38">ROUND(D39*D40,2)</f>
        <v>6385.76</v>
      </c>
      <c r="E38" s="11">
        <f t="shared" si="4"/>
        <v>0</v>
      </c>
      <c r="F38" s="52">
        <f t="shared" si="4"/>
        <v>2217.04</v>
      </c>
      <c r="G38" s="52">
        <f t="shared" si="4"/>
        <v>3445.4</v>
      </c>
      <c r="H38" s="52">
        <f t="shared" si="4"/>
        <v>0</v>
      </c>
      <c r="I38" s="52">
        <f t="shared" si="4"/>
        <v>3376.92</v>
      </c>
      <c r="J38" s="52">
        <f t="shared" si="4"/>
        <v>0</v>
      </c>
      <c r="K38" s="52">
        <f t="shared" si="4"/>
        <v>0</v>
      </c>
      <c r="L38" s="52">
        <f t="shared" si="4"/>
        <v>2255.56</v>
      </c>
      <c r="M38" s="52">
        <f t="shared" si="4"/>
        <v>0</v>
      </c>
      <c r="N38" s="52">
        <f t="shared" si="4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5" ref="B42:O42">+B43+B53</f>
        <v>596355.0299999999</v>
      </c>
      <c r="C42" s="22">
        <f t="shared" si="5"/>
        <v>895667.41</v>
      </c>
      <c r="D42" s="22">
        <f t="shared" si="5"/>
        <v>888872.89</v>
      </c>
      <c r="E42" s="22">
        <f t="shared" si="5"/>
        <v>125559.16</v>
      </c>
      <c r="F42" s="22">
        <f t="shared" si="5"/>
        <v>357155.41</v>
      </c>
      <c r="G42" s="22">
        <f t="shared" si="5"/>
        <v>438717.85000000003</v>
      </c>
      <c r="H42" s="22">
        <f t="shared" si="5"/>
        <v>463664.38999999996</v>
      </c>
      <c r="I42" s="22">
        <f t="shared" si="5"/>
        <v>380183.37999999995</v>
      </c>
      <c r="J42" s="22">
        <f t="shared" si="5"/>
        <v>113750.11</v>
      </c>
      <c r="K42" s="22">
        <f t="shared" si="5"/>
        <v>159359.62999999998</v>
      </c>
      <c r="L42" s="22">
        <f t="shared" si="5"/>
        <v>315425.88999999996</v>
      </c>
      <c r="M42" s="22">
        <f t="shared" si="5"/>
        <v>519802.32999999996</v>
      </c>
      <c r="N42" s="22">
        <f t="shared" si="5"/>
        <v>137486.97999999998</v>
      </c>
      <c r="O42" s="22">
        <f t="shared" si="5"/>
        <v>313597.18000000005</v>
      </c>
      <c r="P42" s="22">
        <f aca="true" t="shared" si="6" ref="P42:P47">SUM(B42:O42)</f>
        <v>5705597.640000001</v>
      </c>
      <c r="Q42"/>
      <c r="R42"/>
      <c r="S42"/>
    </row>
    <row r="43" spans="1:19" ht="17.25" customHeight="1">
      <c r="A43" s="16" t="s">
        <v>59</v>
      </c>
      <c r="B43" s="23">
        <f>SUM(B44:B52)</f>
        <v>578945.3099999999</v>
      </c>
      <c r="C43" s="23">
        <f aca="true" t="shared" si="7" ref="C43:O43">SUM(C44:C52)</f>
        <v>871534.78</v>
      </c>
      <c r="D43" s="23">
        <f t="shared" si="7"/>
        <v>880764.16</v>
      </c>
      <c r="E43" s="23">
        <f t="shared" si="7"/>
        <v>125559.16</v>
      </c>
      <c r="F43" s="23">
        <f t="shared" si="7"/>
        <v>349908.19999999995</v>
      </c>
      <c r="G43" s="23">
        <f t="shared" si="7"/>
        <v>415662.61000000004</v>
      </c>
      <c r="H43" s="23">
        <f t="shared" si="7"/>
        <v>463664.38999999996</v>
      </c>
      <c r="I43" s="23">
        <f t="shared" si="7"/>
        <v>371440.76999999996</v>
      </c>
      <c r="J43" s="23">
        <f t="shared" si="7"/>
        <v>112177.82</v>
      </c>
      <c r="K43" s="23">
        <f t="shared" si="7"/>
        <v>155800.05</v>
      </c>
      <c r="L43" s="23">
        <f t="shared" si="7"/>
        <v>313971.1</v>
      </c>
      <c r="M43" s="23">
        <f t="shared" si="7"/>
        <v>510862.89999999997</v>
      </c>
      <c r="N43" s="23">
        <f t="shared" si="7"/>
        <v>135245.81999999998</v>
      </c>
      <c r="O43" s="23">
        <f t="shared" si="7"/>
        <v>310254.53</v>
      </c>
      <c r="P43" s="23">
        <f t="shared" si="6"/>
        <v>5595791.600000001</v>
      </c>
      <c r="Q43"/>
      <c r="R43"/>
      <c r="S43"/>
    </row>
    <row r="44" spans="1:19" ht="17.25" customHeight="1">
      <c r="A44" s="34" t="s">
        <v>54</v>
      </c>
      <c r="B44" s="23">
        <f>ROUND(B30*B7,2)</f>
        <v>519340.3</v>
      </c>
      <c r="C44" s="23">
        <f aca="true" t="shared" si="8" ref="C44:O44">ROUND(C30*C7,2)</f>
        <v>826854.55</v>
      </c>
      <c r="D44" s="23">
        <f t="shared" si="8"/>
        <v>874378.4</v>
      </c>
      <c r="E44" s="23">
        <f t="shared" si="8"/>
        <v>125559.16</v>
      </c>
      <c r="F44" s="23">
        <f t="shared" si="8"/>
        <v>347691.16</v>
      </c>
      <c r="G44" s="23">
        <f t="shared" si="8"/>
        <v>412217.21</v>
      </c>
      <c r="H44" s="23">
        <f t="shared" si="8"/>
        <v>441932.94</v>
      </c>
      <c r="I44" s="23">
        <f t="shared" si="8"/>
        <v>368063.85</v>
      </c>
      <c r="J44" s="23">
        <f t="shared" si="8"/>
        <v>120127.5</v>
      </c>
      <c r="K44" s="23">
        <f t="shared" si="8"/>
        <v>155736.46</v>
      </c>
      <c r="L44" s="23">
        <f t="shared" si="8"/>
        <v>311715.54</v>
      </c>
      <c r="M44" s="23">
        <f t="shared" si="8"/>
        <v>434102.97</v>
      </c>
      <c r="N44" s="23">
        <f t="shared" si="8"/>
        <v>114080.72</v>
      </c>
      <c r="O44" s="23">
        <f t="shared" si="8"/>
        <v>293832.83</v>
      </c>
      <c r="P44" s="23">
        <f t="shared" si="6"/>
        <v>5345633.59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6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6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6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143</v>
      </c>
      <c r="B49" s="35">
        <f>ROUND((B32-1)*B44,2)</f>
        <v>27478.16</v>
      </c>
      <c r="C49" s="35">
        <f>ROUND((C32-1)*C44,2)</f>
        <v>17336.27</v>
      </c>
      <c r="D49" s="36">
        <f aca="true" t="shared" si="9" ref="D49:L49">ROUND(D32*D44,2)</f>
        <v>0</v>
      </c>
      <c r="E49" s="36">
        <f t="shared" si="9"/>
        <v>0</v>
      </c>
      <c r="F49" s="36">
        <f t="shared" si="9"/>
        <v>0</v>
      </c>
      <c r="G49" s="36">
        <f t="shared" si="9"/>
        <v>0</v>
      </c>
      <c r="H49" s="35">
        <f>ROUND((H32-1)*H44,2)</f>
        <v>4630.79</v>
      </c>
      <c r="I49" s="36">
        <f t="shared" si="9"/>
        <v>0</v>
      </c>
      <c r="J49" s="35">
        <f>ROUND((J32-1)*J44,2)</f>
        <v>8245.1</v>
      </c>
      <c r="K49" s="35">
        <f>ROUND((K32-1)*K44,2)</f>
        <v>19559.01</v>
      </c>
      <c r="L49" s="36">
        <f t="shared" si="9"/>
        <v>0</v>
      </c>
      <c r="M49" s="35">
        <f>ROUND((M32-1)*M44,2)</f>
        <v>25710.98</v>
      </c>
      <c r="N49" s="35">
        <f>ROUND((N32-1)*N44,2)</f>
        <v>14951.69</v>
      </c>
      <c r="O49" s="35">
        <f>ROUND((O32-1)*O44,2)</f>
        <v>12244.03</v>
      </c>
      <c r="P49" s="23">
        <f aca="true" t="shared" si="10" ref="P49:P55">SUM(B49:O49)</f>
        <v>130156.03</v>
      </c>
      <c r="Q49"/>
      <c r="R49"/>
      <c r="S49"/>
    </row>
    <row r="50" spans="1:19" ht="17.25" customHeight="1">
      <c r="A50" s="12" t="s">
        <v>144</v>
      </c>
      <c r="B50" s="36">
        <v>43027.77</v>
      </c>
      <c r="C50" s="36">
        <v>43279.94</v>
      </c>
      <c r="D50" s="36">
        <v>0</v>
      </c>
      <c r="E50" s="36">
        <v>0</v>
      </c>
      <c r="F50" s="36">
        <v>0</v>
      </c>
      <c r="G50" s="36">
        <v>0</v>
      </c>
      <c r="H50" s="36">
        <v>24111.99</v>
      </c>
      <c r="I50" s="36">
        <v>0</v>
      </c>
      <c r="J50" s="36">
        <v>5310.57</v>
      </c>
      <c r="K50" s="36">
        <v>613.43</v>
      </c>
      <c r="L50" s="36">
        <v>0</v>
      </c>
      <c r="M50" s="36">
        <v>58450.5</v>
      </c>
      <c r="N50" s="36">
        <v>10077.83</v>
      </c>
      <c r="O50" s="36">
        <v>10358.23</v>
      </c>
      <c r="P50" s="23">
        <f t="shared" si="10"/>
        <v>195230.25999999998</v>
      </c>
      <c r="Q50"/>
      <c r="R50"/>
      <c r="S50"/>
    </row>
    <row r="51" spans="1:19" ht="17.25" customHeight="1">
      <c r="A51" s="12" t="s">
        <v>145</v>
      </c>
      <c r="B51" s="35">
        <v>-10900.92</v>
      </c>
      <c r="C51" s="35">
        <v>-15935.98</v>
      </c>
      <c r="D51" s="36">
        <v>0</v>
      </c>
      <c r="E51" s="36">
        <v>0</v>
      </c>
      <c r="F51" s="36">
        <v>0</v>
      </c>
      <c r="G51" s="36">
        <v>0</v>
      </c>
      <c r="H51" s="35">
        <v>-7011.33</v>
      </c>
      <c r="I51" s="36">
        <v>0</v>
      </c>
      <c r="J51" s="35">
        <v>-2807.05</v>
      </c>
      <c r="K51" s="35">
        <v>-2869.99</v>
      </c>
      <c r="L51" s="36">
        <v>0</v>
      </c>
      <c r="M51" s="35">
        <v>-7401.55</v>
      </c>
      <c r="N51" s="35">
        <v>-3864.42</v>
      </c>
      <c r="O51" s="35">
        <v>-6180.56</v>
      </c>
      <c r="P51" s="35">
        <f t="shared" si="10"/>
        <v>-56971.8</v>
      </c>
      <c r="Q51"/>
      <c r="R51"/>
      <c r="S51"/>
    </row>
    <row r="52" spans="1:19" ht="17.25" customHeight="1">
      <c r="A52" s="12" t="s">
        <v>146</v>
      </c>
      <c r="B52" s="35">
        <v>0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0</v>
      </c>
      <c r="I52" s="36">
        <v>0</v>
      </c>
      <c r="J52" s="35">
        <v>-18698.3</v>
      </c>
      <c r="K52" s="35">
        <v>-17238.86</v>
      </c>
      <c r="L52" s="36">
        <v>0</v>
      </c>
      <c r="M52" s="36">
        <v>0</v>
      </c>
      <c r="N52" s="35">
        <v>0</v>
      </c>
      <c r="O52" s="35">
        <v>0</v>
      </c>
      <c r="P52" s="35">
        <f t="shared" si="10"/>
        <v>-35937.16</v>
      </c>
      <c r="Q52"/>
      <c r="R52"/>
      <c r="S52"/>
    </row>
    <row r="53" spans="1:19" ht="17.25" customHeight="1">
      <c r="A53" s="16" t="s">
        <v>60</v>
      </c>
      <c r="B53" s="36">
        <v>17409.72</v>
      </c>
      <c r="C53" s="36">
        <v>24132.63</v>
      </c>
      <c r="D53" s="36">
        <v>8108.73</v>
      </c>
      <c r="E53" s="19">
        <v>0</v>
      </c>
      <c r="F53" s="36">
        <v>7247.21</v>
      </c>
      <c r="G53" s="36">
        <v>23055.24</v>
      </c>
      <c r="H53" s="36">
        <v>0</v>
      </c>
      <c r="I53" s="36">
        <v>8742.61</v>
      </c>
      <c r="J53" s="36">
        <v>1572.29</v>
      </c>
      <c r="K53" s="36">
        <v>3559.58</v>
      </c>
      <c r="L53" s="36">
        <v>1454.79</v>
      </c>
      <c r="M53" s="36">
        <v>8939.43</v>
      </c>
      <c r="N53" s="36">
        <v>2241.16</v>
      </c>
      <c r="O53" s="36">
        <v>3342.65</v>
      </c>
      <c r="P53" s="36">
        <f t="shared" si="10"/>
        <v>109806.03999999998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0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0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1" ref="B57:O57">+B58+B65+B102+B103</f>
        <v>-58613.3</v>
      </c>
      <c r="C57" s="35">
        <f t="shared" si="11"/>
        <v>-91667.4</v>
      </c>
      <c r="D57" s="35">
        <f t="shared" si="11"/>
        <v>-81500.43000000001</v>
      </c>
      <c r="E57" s="35">
        <f t="shared" si="11"/>
        <v>-59513.81</v>
      </c>
      <c r="F57" s="35">
        <f t="shared" si="11"/>
        <v>-39392.3</v>
      </c>
      <c r="G57" s="35">
        <f t="shared" si="11"/>
        <v>-47261.3</v>
      </c>
      <c r="H57" s="35">
        <f t="shared" si="11"/>
        <v>-49749.06</v>
      </c>
      <c r="I57" s="35">
        <f t="shared" si="11"/>
        <v>-26010.7</v>
      </c>
      <c r="J57" s="35">
        <f t="shared" si="11"/>
        <v>-12280.78</v>
      </c>
      <c r="K57" s="35">
        <f t="shared" si="11"/>
        <v>-14460.9</v>
      </c>
      <c r="L57" s="35">
        <f t="shared" si="11"/>
        <v>-21280.7</v>
      </c>
      <c r="M57" s="35">
        <f t="shared" si="11"/>
        <v>-34894.5</v>
      </c>
      <c r="N57" s="35">
        <f t="shared" si="11"/>
        <v>-10818.8</v>
      </c>
      <c r="O57" s="35">
        <f t="shared" si="11"/>
        <v>-44926.4</v>
      </c>
      <c r="P57" s="35">
        <f aca="true" t="shared" si="12" ref="P57:P65">SUM(B57:O57)</f>
        <v>-592370.3800000001</v>
      </c>
      <c r="Q57"/>
      <c r="R57"/>
      <c r="S57"/>
    </row>
    <row r="58" spans="1:19" ht="18.75" customHeight="1">
      <c r="A58" s="16" t="s">
        <v>62</v>
      </c>
      <c r="B58" s="35">
        <f aca="true" t="shared" si="13" ref="B58:O58">B59+B60+B61+B62+B63+B64</f>
        <v>-58613.3</v>
      </c>
      <c r="C58" s="35">
        <f t="shared" si="13"/>
        <v>-91667.4</v>
      </c>
      <c r="D58" s="35">
        <f t="shared" si="13"/>
        <v>-80397.1</v>
      </c>
      <c r="E58" s="35">
        <f t="shared" si="13"/>
        <v>-9442.8</v>
      </c>
      <c r="F58" s="35">
        <f t="shared" si="13"/>
        <v>-39392.3</v>
      </c>
      <c r="G58" s="35">
        <f t="shared" si="13"/>
        <v>-46723.8</v>
      </c>
      <c r="H58" s="35">
        <f t="shared" si="13"/>
        <v>-41856.2</v>
      </c>
      <c r="I58" s="35">
        <f t="shared" si="13"/>
        <v>-26010.7</v>
      </c>
      <c r="J58" s="35">
        <f t="shared" si="13"/>
        <v>-6888.6</v>
      </c>
      <c r="K58" s="35">
        <f t="shared" si="13"/>
        <v>-14460.9</v>
      </c>
      <c r="L58" s="35">
        <f t="shared" si="13"/>
        <v>-21280.7</v>
      </c>
      <c r="M58" s="35">
        <f t="shared" si="13"/>
        <v>-34894.5</v>
      </c>
      <c r="N58" s="35">
        <f t="shared" si="13"/>
        <v>-10818.8</v>
      </c>
      <c r="O58" s="35">
        <f t="shared" si="13"/>
        <v>-44926.4</v>
      </c>
      <c r="P58" s="35">
        <f t="shared" si="12"/>
        <v>-527373.5</v>
      </c>
      <c r="Q58"/>
      <c r="R58"/>
      <c r="S58"/>
    </row>
    <row r="59" spans="1:19" s="58" customFormat="1" ht="18.75" customHeight="1">
      <c r="A59" s="53" t="s">
        <v>63</v>
      </c>
      <c r="B59" s="55">
        <v>-58613.3</v>
      </c>
      <c r="C59" s="55">
        <v>-91667.4</v>
      </c>
      <c r="D59" s="55">
        <v>-80397.1</v>
      </c>
      <c r="E59" s="55">
        <v>-9442.8</v>
      </c>
      <c r="F59" s="55">
        <v>-39392.3</v>
      </c>
      <c r="G59" s="55">
        <v>-46723.8</v>
      </c>
      <c r="H59" s="55">
        <v>-41856.2</v>
      </c>
      <c r="I59" s="55">
        <v>-26010.7</v>
      </c>
      <c r="J59" s="55">
        <v>-6888.6</v>
      </c>
      <c r="K59" s="55">
        <v>-14460.9</v>
      </c>
      <c r="L59" s="55">
        <v>-21280.7</v>
      </c>
      <c r="M59" s="55">
        <v>-34894.5</v>
      </c>
      <c r="N59" s="55">
        <v>-10818.8</v>
      </c>
      <c r="O59" s="55">
        <v>-44926.4</v>
      </c>
      <c r="P59" s="55">
        <f t="shared" si="12"/>
        <v>-527373.5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2"/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5">
        <f t="shared" si="12"/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35">
        <f t="shared" si="12"/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5">
        <f t="shared" si="12"/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2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14" ref="B65:O65">SUM(B66:B101)</f>
        <v>0</v>
      </c>
      <c r="C65" s="55">
        <f t="shared" si="14"/>
        <v>0</v>
      </c>
      <c r="D65" s="35">
        <f t="shared" si="14"/>
        <v>-1103.33</v>
      </c>
      <c r="E65" s="35">
        <f t="shared" si="14"/>
        <v>-50071.01</v>
      </c>
      <c r="F65" s="35">
        <f t="shared" si="14"/>
        <v>0</v>
      </c>
      <c r="G65" s="35">
        <f t="shared" si="14"/>
        <v>-537.5</v>
      </c>
      <c r="H65" s="35">
        <f t="shared" si="14"/>
        <v>-7892.86</v>
      </c>
      <c r="I65" s="35">
        <f t="shared" si="14"/>
        <v>0</v>
      </c>
      <c r="J65" s="35">
        <f t="shared" si="14"/>
        <v>-5392.18</v>
      </c>
      <c r="K65" s="35">
        <f t="shared" si="14"/>
        <v>0</v>
      </c>
      <c r="L65" s="35">
        <f t="shared" si="14"/>
        <v>0</v>
      </c>
      <c r="M65" s="35">
        <f t="shared" si="14"/>
        <v>0</v>
      </c>
      <c r="N65" s="55">
        <f t="shared" si="14"/>
        <v>0</v>
      </c>
      <c r="O65" s="55">
        <f t="shared" si="14"/>
        <v>0</v>
      </c>
      <c r="P65" s="55">
        <f t="shared" si="12"/>
        <v>-64996.880000000005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0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-1103.33</v>
      </c>
      <c r="E68" s="35">
        <v>-2571.87</v>
      </c>
      <c r="F68" s="35">
        <v>0</v>
      </c>
      <c r="G68" s="19">
        <v>0</v>
      </c>
      <c r="H68" s="35">
        <v>-7892.86</v>
      </c>
      <c r="I68" s="19">
        <v>0</v>
      </c>
      <c r="J68" s="19">
        <v>-5392.18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-16960.239999999998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55">
        <f>SUM(B70:O70)</f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55">
        <f>SUM(B72:O72)</f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35">
        <v>0</v>
      </c>
      <c r="D76" s="35">
        <v>0</v>
      </c>
      <c r="E76" s="19">
        <v>0</v>
      </c>
      <c r="F76" s="35">
        <v>0</v>
      </c>
      <c r="G76" s="19">
        <v>0</v>
      </c>
      <c r="H76" s="19">
        <v>0</v>
      </c>
      <c r="I76" s="35">
        <v>0</v>
      </c>
      <c r="J76" s="35">
        <v>0</v>
      </c>
      <c r="K76" s="19">
        <v>0</v>
      </c>
      <c r="L76" s="19">
        <v>0</v>
      </c>
      <c r="M76" s="35">
        <v>0</v>
      </c>
      <c r="N76" s="19">
        <v>0</v>
      </c>
      <c r="O76" s="19">
        <v>0</v>
      </c>
      <c r="P76" s="55">
        <f>SUM(B76:O76)</f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55">
        <f>SUM(B78:O78)</f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157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35">
        <v>-537.5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55">
        <f>SUM(B100:O100)</f>
        <v>-537.5</v>
      </c>
      <c r="Q100" s="57"/>
      <c r="R100"/>
      <c r="S100"/>
    </row>
    <row r="101" spans="1:17" ht="18.75" customHeight="1">
      <c r="A101" s="53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158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5">
        <f>SUM(B102:O102)</f>
        <v>0</v>
      </c>
      <c r="Q102" s="46"/>
      <c r="R102"/>
      <c r="S102"/>
    </row>
    <row r="103" spans="1:19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aca="true" t="shared" si="15" ref="P103:P109">SUM(B103:O103)</f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15"/>
        <v>0</v>
      </c>
      <c r="Q104" s="45"/>
    </row>
    <row r="105" spans="1:17" ht="18.75" customHeight="1">
      <c r="A105" s="16" t="s">
        <v>105</v>
      </c>
      <c r="B105" s="24">
        <f aca="true" t="shared" si="16" ref="B105:G105">+B106+B107</f>
        <v>17409.72</v>
      </c>
      <c r="C105" s="24">
        <f t="shared" si="16"/>
        <v>24132.63</v>
      </c>
      <c r="D105" s="24">
        <f t="shared" si="16"/>
        <v>8108.73</v>
      </c>
      <c r="E105" s="24">
        <f t="shared" si="16"/>
        <v>0</v>
      </c>
      <c r="F105" s="24">
        <f t="shared" si="16"/>
        <v>7247.21</v>
      </c>
      <c r="G105" s="24">
        <f t="shared" si="16"/>
        <v>23055.24</v>
      </c>
      <c r="H105" s="24">
        <f aca="true" t="shared" si="17" ref="H105:M105">+H106+H107</f>
        <v>0</v>
      </c>
      <c r="I105" s="24">
        <f t="shared" si="17"/>
        <v>42961.569999999905</v>
      </c>
      <c r="J105" s="24">
        <f t="shared" si="17"/>
        <v>1572.29</v>
      </c>
      <c r="K105" s="24">
        <f t="shared" si="17"/>
        <v>144898.72999999998</v>
      </c>
      <c r="L105" s="24">
        <f t="shared" si="17"/>
        <v>1454.79</v>
      </c>
      <c r="M105" s="24">
        <f t="shared" si="17"/>
        <v>8939.43</v>
      </c>
      <c r="N105" s="24">
        <f>+N106+N107</f>
        <v>2241.16</v>
      </c>
      <c r="O105" s="24">
        <f>+O106+O107</f>
        <v>3342.65</v>
      </c>
      <c r="P105" s="41">
        <f t="shared" si="15"/>
        <v>285364.14999999985</v>
      </c>
      <c r="Q105" s="61"/>
    </row>
    <row r="106" spans="1:17" ht="18" customHeight="1">
      <c r="A106" s="16" t="s">
        <v>106</v>
      </c>
      <c r="B106" s="24">
        <f>IF(+B43+B58+B65+B102+B108&lt;0,0,B43+B58+B65+B102+B108)</f>
        <v>0</v>
      </c>
      <c r="C106" s="24">
        <f aca="true" t="shared" si="18" ref="C106:O106">IF(+C43+C58+C65+C102+C108&lt;0,0,C43+C58+C65+C102+C108)</f>
        <v>0</v>
      </c>
      <c r="D106" s="24">
        <f t="shared" si="18"/>
        <v>0</v>
      </c>
      <c r="E106" s="24">
        <f t="shared" si="18"/>
        <v>0</v>
      </c>
      <c r="F106" s="24">
        <f t="shared" si="18"/>
        <v>0</v>
      </c>
      <c r="G106" s="24">
        <f t="shared" si="18"/>
        <v>0</v>
      </c>
      <c r="H106" s="24">
        <f t="shared" si="18"/>
        <v>0</v>
      </c>
      <c r="I106" s="24">
        <f t="shared" si="18"/>
        <v>34218.959999999905</v>
      </c>
      <c r="J106" s="24">
        <f t="shared" si="18"/>
        <v>0</v>
      </c>
      <c r="K106" s="24">
        <f t="shared" si="18"/>
        <v>141339.15</v>
      </c>
      <c r="L106" s="24">
        <f t="shared" si="18"/>
        <v>0</v>
      </c>
      <c r="M106" s="24">
        <f t="shared" si="18"/>
        <v>0</v>
      </c>
      <c r="N106" s="24">
        <f t="shared" si="18"/>
        <v>0</v>
      </c>
      <c r="O106" s="24">
        <f t="shared" si="18"/>
        <v>0</v>
      </c>
      <c r="P106" s="41">
        <f t="shared" si="15"/>
        <v>175558.1099999999</v>
      </c>
      <c r="Q106" s="45"/>
    </row>
    <row r="107" spans="1:17" ht="18.75" customHeight="1">
      <c r="A107" s="16" t="s">
        <v>107</v>
      </c>
      <c r="B107" s="24">
        <f>IF(+B53+B103+B108&lt;0,B53,(B53+B103+B108))</f>
        <v>17409.72</v>
      </c>
      <c r="C107" s="24">
        <f>IF(+C53+C103+C108&lt;0,C53,(C53+C103+C108))</f>
        <v>24132.63</v>
      </c>
      <c r="D107" s="24">
        <f aca="true" t="shared" si="19" ref="D107:O107">IF(+D53+D103+D108&lt;0,D53,(D53+D103+D108))</f>
        <v>8108.73</v>
      </c>
      <c r="E107" s="24">
        <f t="shared" si="19"/>
        <v>0</v>
      </c>
      <c r="F107" s="24">
        <f t="shared" si="19"/>
        <v>7247.21</v>
      </c>
      <c r="G107" s="24">
        <f t="shared" si="19"/>
        <v>23055.24</v>
      </c>
      <c r="H107" s="24">
        <f t="shared" si="19"/>
        <v>0</v>
      </c>
      <c r="I107" s="24">
        <f t="shared" si="19"/>
        <v>8742.61</v>
      </c>
      <c r="J107" s="24">
        <f t="shared" si="19"/>
        <v>1572.29</v>
      </c>
      <c r="K107" s="24">
        <f t="shared" si="19"/>
        <v>3559.58</v>
      </c>
      <c r="L107" s="24">
        <f t="shared" si="19"/>
        <v>1454.79</v>
      </c>
      <c r="M107" s="24">
        <f t="shared" si="19"/>
        <v>8939.43</v>
      </c>
      <c r="N107" s="24">
        <f t="shared" si="19"/>
        <v>2241.16</v>
      </c>
      <c r="O107" s="24">
        <f t="shared" si="19"/>
        <v>3342.65</v>
      </c>
      <c r="P107" s="41">
        <f t="shared" si="15"/>
        <v>109806.03999999998</v>
      </c>
      <c r="Q107" s="62"/>
    </row>
    <row r="108" spans="1:18" ht="18.75" customHeight="1">
      <c r="A108" s="16" t="s">
        <v>108</v>
      </c>
      <c r="B108" s="35">
        <v>-1130492.85</v>
      </c>
      <c r="C108" s="35">
        <v>-2286816.4800000014</v>
      </c>
      <c r="D108" s="35">
        <v>-1297968.1100000006</v>
      </c>
      <c r="E108" s="35">
        <v>-388206.3200000001</v>
      </c>
      <c r="F108" s="35">
        <v>-324937.58</v>
      </c>
      <c r="G108" s="35">
        <v>-638840.5099999998</v>
      </c>
      <c r="H108" s="35">
        <v>-769756.2100000003</v>
      </c>
      <c r="I108" s="35">
        <v>-311211.11000000004</v>
      </c>
      <c r="J108" s="35">
        <v>-259910.89999999994</v>
      </c>
      <c r="K108" s="35">
        <v>0</v>
      </c>
      <c r="L108" s="35">
        <v>-525796.4900000001</v>
      </c>
      <c r="M108" s="35">
        <v>-758072.04</v>
      </c>
      <c r="N108" s="35">
        <v>-443074.4700000001</v>
      </c>
      <c r="O108" s="35">
        <v>-573476.4600000002</v>
      </c>
      <c r="P108" s="41">
        <f t="shared" si="15"/>
        <v>-9708559.530000005</v>
      </c>
      <c r="Q108" s="62"/>
      <c r="R108" s="48"/>
    </row>
    <row r="109" spans="1:19" ht="18.75" customHeight="1">
      <c r="A109" s="16" t="s">
        <v>109</v>
      </c>
      <c r="B109" s="35">
        <f>IF(B43+B58+B65+B102+B108&lt;0,B43+B58+B65+B102+B108,0)</f>
        <v>-610160.8400000001</v>
      </c>
      <c r="C109" s="35">
        <f aca="true" t="shared" si="20" ref="C109:O109">IF(C43+C58+C65+C102+C108&lt;0,C43+C58+C65+C102+C108,0)</f>
        <v>-1506949.1000000015</v>
      </c>
      <c r="D109" s="35">
        <f t="shared" si="20"/>
        <v>-498704.38000000047</v>
      </c>
      <c r="E109" s="35">
        <f t="shared" si="20"/>
        <v>-322160.9700000001</v>
      </c>
      <c r="F109" s="35">
        <f t="shared" si="20"/>
        <v>-14421.680000000051</v>
      </c>
      <c r="G109" s="35">
        <f t="shared" si="20"/>
        <v>-270439.1999999997</v>
      </c>
      <c r="H109" s="35">
        <f t="shared" si="20"/>
        <v>-355840.88000000035</v>
      </c>
      <c r="I109" s="35">
        <f t="shared" si="20"/>
        <v>0</v>
      </c>
      <c r="J109" s="35">
        <f t="shared" si="20"/>
        <v>-160013.85999999993</v>
      </c>
      <c r="K109" s="35">
        <f t="shared" si="20"/>
        <v>0</v>
      </c>
      <c r="L109" s="35">
        <f t="shared" si="20"/>
        <v>-233106.09000000014</v>
      </c>
      <c r="M109" s="35">
        <f t="shared" si="20"/>
        <v>-282103.6400000001</v>
      </c>
      <c r="N109" s="35">
        <f t="shared" si="20"/>
        <v>-318647.4500000001</v>
      </c>
      <c r="O109" s="35">
        <f t="shared" si="20"/>
        <v>-308148.3300000002</v>
      </c>
      <c r="P109" s="35">
        <f t="shared" si="15"/>
        <v>-4880696.420000003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285364.14999999985</v>
      </c>
      <c r="Q113" s="45"/>
    </row>
    <row r="114" spans="1:16" ht="18.75" customHeight="1">
      <c r="A114" s="26" t="s">
        <v>111</v>
      </c>
      <c r="B114" s="27">
        <v>2764.66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1" ref="P114:P123">SUM(B114:O114)</f>
        <v>2764.66</v>
      </c>
    </row>
    <row r="115" spans="1:16" ht="18.75" customHeight="1">
      <c r="A115" s="26" t="s">
        <v>112</v>
      </c>
      <c r="B115" s="27">
        <v>14645.06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1"/>
        <v>14645.06</v>
      </c>
    </row>
    <row r="116" spans="1:16" ht="18.75" customHeight="1">
      <c r="A116" s="26" t="s">
        <v>113</v>
      </c>
      <c r="B116" s="38">
        <v>0</v>
      </c>
      <c r="C116" s="27">
        <v>24132.63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1"/>
        <v>24132.63</v>
      </c>
    </row>
    <row r="117" spans="1:16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1"/>
        <v>0</v>
      </c>
    </row>
    <row r="118" spans="1:16" ht="18.75" customHeight="1">
      <c r="A118" s="26" t="s">
        <v>115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1"/>
        <v>0</v>
      </c>
    </row>
    <row r="119" spans="1:16" ht="18.75" customHeight="1">
      <c r="A119" s="26" t="s">
        <v>116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1"/>
        <v>0</v>
      </c>
    </row>
    <row r="120" spans="1:16" ht="18.75" customHeight="1">
      <c r="A120" s="26" t="s">
        <v>117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1"/>
        <v>0</v>
      </c>
    </row>
    <row r="121" spans="1:16" ht="18.75" customHeight="1">
      <c r="A121" s="26" t="s">
        <v>118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1"/>
        <v>0</v>
      </c>
    </row>
    <row r="122" spans="1:16" ht="18.75" customHeight="1">
      <c r="A122" s="26" t="s">
        <v>119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1"/>
        <v>0</v>
      </c>
    </row>
    <row r="123" spans="1:16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1"/>
        <v>0</v>
      </c>
    </row>
    <row r="124" spans="1:16" ht="18.75" customHeight="1">
      <c r="A124" s="26" t="s">
        <v>121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2" ref="P125:P145">SUM(B125:O125)</f>
        <v>0</v>
      </c>
    </row>
    <row r="126" spans="1:16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2"/>
        <v>0</v>
      </c>
    </row>
    <row r="127" spans="1:16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2"/>
        <v>0</v>
      </c>
    </row>
    <row r="128" spans="1:16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2"/>
        <v>0</v>
      </c>
    </row>
    <row r="129" spans="1:16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2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2"/>
        <v>0</v>
      </c>
      <c r="S130"/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2"/>
        <v>0</v>
      </c>
      <c r="S131"/>
    </row>
    <row r="132" spans="1:16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2"/>
        <v>0</v>
      </c>
    </row>
    <row r="133" spans="1:16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27">
        <v>7247.21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2"/>
        <v>7247.21</v>
      </c>
    </row>
    <row r="134" spans="1:18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2"/>
        <v>0</v>
      </c>
      <c r="Q134" s="68"/>
      <c r="R134" s="68"/>
    </row>
    <row r="135" spans="1:16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2"/>
        <v>0</v>
      </c>
    </row>
    <row r="136" spans="1:16" ht="18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2"/>
        <v>0</v>
      </c>
    </row>
    <row r="137" spans="1:16" ht="18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1572.29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2"/>
        <v>1572.29</v>
      </c>
    </row>
    <row r="138" spans="1:16" ht="18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144898.73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2"/>
        <v>144898.73</v>
      </c>
    </row>
    <row r="139" spans="1:17" ht="18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2"/>
        <v>0</v>
      </c>
      <c r="Q139"/>
    </row>
    <row r="140" spans="1:16" ht="18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2"/>
        <v>0</v>
      </c>
    </row>
    <row r="141" spans="1:16" ht="18" customHeight="1">
      <c r="A141" s="26" t="s">
        <v>138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23055.24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2"/>
        <v>23055.24</v>
      </c>
    </row>
    <row r="142" spans="1:16" ht="18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42961.5699999999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2"/>
        <v>42961.5699999999</v>
      </c>
    </row>
    <row r="143" spans="1:16" ht="18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1454.79</v>
      </c>
      <c r="M143" s="38">
        <v>0</v>
      </c>
      <c r="N143" s="38">
        <v>0</v>
      </c>
      <c r="O143" s="38">
        <v>0</v>
      </c>
      <c r="P143" s="39">
        <f t="shared" si="22"/>
        <v>1454.79</v>
      </c>
    </row>
    <row r="144" spans="1:16" ht="18" customHeight="1">
      <c r="A144" s="26" t="s">
        <v>141</v>
      </c>
      <c r="B144" s="38">
        <v>0</v>
      </c>
      <c r="C144" s="38">
        <v>0</v>
      </c>
      <c r="D144" s="70">
        <v>8108.73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2"/>
        <v>8108.73</v>
      </c>
    </row>
    <row r="145" spans="1:16" ht="18" customHeight="1">
      <c r="A145" s="26" t="s">
        <v>142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8939.43</v>
      </c>
      <c r="N145" s="71">
        <v>0</v>
      </c>
      <c r="O145" s="71">
        <v>0</v>
      </c>
      <c r="P145" s="39">
        <f t="shared" si="22"/>
        <v>8939.43</v>
      </c>
    </row>
    <row r="146" spans="1:16" ht="18" customHeight="1">
      <c r="A146" s="75" t="s">
        <v>147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2241.16</v>
      </c>
      <c r="O146" s="71">
        <v>0</v>
      </c>
      <c r="P146" s="39">
        <f>SUM(B146:O146)</f>
        <v>2241.16</v>
      </c>
    </row>
    <row r="147" spans="1:16" ht="18" customHeight="1">
      <c r="A147" s="73" t="s">
        <v>148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f>+O105</f>
        <v>3342.65</v>
      </c>
      <c r="P147" s="76">
        <f>SUM(B147:O147)</f>
        <v>3342.65</v>
      </c>
    </row>
    <row r="148" ht="18" customHeight="1">
      <c r="A148" s="80"/>
    </row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2021-05-18T21:18:35Z</dcterms:modified>
  <cp:category/>
  <cp:version/>
  <cp:contentType/>
  <cp:contentStatus/>
</cp:coreProperties>
</file>