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<sst xmlns="http://schemas.openxmlformats.org/spreadsheetml/2006/main" count="162" uniqueCount="160">
  <si>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</si>
  <si>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</si>
  <si>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</si>
  <si>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</si>
  <si>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</si>
  <si>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</si>
  <si>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</si>
  <si>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</si>
  <si>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</si>
  <si>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</si>
  <si>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</si>
  <si>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</si>
  <si>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</si>
  <si>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</si>
  <si>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</si>
  <si>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</si>
  <si>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</si>
  <si>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</si>
  <si>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</si>
  <si>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</si>
  <si>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</si>
  <si>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</si>
  <si>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</si>
  <si>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</si>
  <si>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</si>
  <si>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</si>
  <si>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</si>
  <si>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</si>
  <si>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</si>
  <si>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</si>
  <si>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</si>
  <si>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</si>
  <si>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</si>
  <si>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</si>
  <si>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</si>
  <si>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</si>
  <si>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</si>
  <si>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</si>
  <si>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</si>
  <si>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</si>
  <si>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</si>
  <si>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</si>
  <si>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</si>
  <si>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</si>
  <si>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</si>
  <si>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</si>
  <si>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</si>
  <si>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</si>
  <si>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</si>
  <si>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</si>
  <si>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</si>
  <si>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</si>
  <si>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</si>
  <si>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</si>
  <si>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</si>
  <si>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</si>
  <si>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</si>
  <si>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</si>
  <si>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</si>
  <si>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</si>
  <si>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</si>
  <si>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</si>
  <si>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</si>
  <si>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</si>
  <si>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</si>
  <si>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</si>
  <si>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</si>
  <si>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</si>
  <si>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</si>
  <si>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</si>
  <si>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</si>
  <si>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</si>
  <si>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</si>
  <si>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</si>
  <si>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</si>
  <si>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</si>
  <si>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</si>
  <si>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</si>
  <si>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</si>
  <si>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</si>
  <si>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</si>
  <si>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</si>
  <si>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</si>
  <si>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</si>
  <si>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</si>
  <si>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</si>
  <si>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</si>
  <si>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</si>
  <si>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</si>
  <si>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</si>
  <si>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</si>
  <si>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</si>
  <si>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</si>
  <si>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</si>
  <si>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</si>
  <si>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</si>
  <si>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</si>
  <si>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</si>
  <si>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</si>
  <si>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</si>
  <si>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</si>
  <si>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</si>
  <si>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</si>
  <si>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</si>
  <si>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</si>
  <si>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</si>
  <si>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</si>
  <si>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</si>
  <si>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</si>
  <si>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</si>
  <si>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</si>
  <si>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</si>
  <si>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</si>
  <si>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</si>
  <si>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</si>
  <si>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</si>
  <si>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</si>
  <si>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</si>
  <si>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</si>
  <si>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</si>
  <si>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</si>
  <si>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</si>
  <si>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</si>
  <si>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</si>
  <si>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</si>
  <si>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</si>
  <si>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</si>
  <si>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</si>
  <si>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</si>
  <si>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</si>
  <si>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</si>
  <si>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</si>
  <si>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</si>
  <si>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</si>
  <si>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</si>
  <si>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</si>
  <si>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</si>
  <si>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</si>
  <si>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</si>
  <si>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</si>
  <si>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</si>
  <si>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</si>
  <si>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</si>
  <si>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</si>
  <si>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</si>
  <si>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</si>
  <si>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</si>
  <si>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</si>
  <si>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</si>
  <si>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</si>
  <si>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</si>
  <si>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</si>
  <si>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</si>
  <si>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</si>
  <si>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</si>
  <si>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</si>
  <si>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</si>
  <si>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6.2.35. Descumprimento Transferência da Garagem</t>
  </si>
  <si>
    <t xml:space="preserve">6.3. Revisão de Remuneração pelo Transporte Coletivo </t>
  </si>
  <si>
    <t>OPERAÇÃO 07/09/19 - VENCIMENTO 13/09/19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</si>
</sst>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3" fillId="0" borderId="4" xfId="53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showGridLines="0" tabSelected="1" zoomScale="80" zoomScaleNormal="80" zoomScaleSheetLayoutView="70" zoomScalePageLayoutView="0" workbookViewId="0" topLeftCell="A1">
      <pane xSplit="1" ySplit="6" topLeftCell="B10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18" sqref="B118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8.50390625" style="1" customWidth="1"/>
    <col min="18" max="18" width="10.125" style="1" bestFit="1" customWidth="1"/>
    <col min="19" max="16384" width="9.00390625" style="1" customWidth="1"/>
  </cols>
  <sheetData>
    <row r="1" spans="1:16" ht="2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2" t="s">
        <v>159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3" t="s">
        <v>7</v>
      </c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84" t="s">
        <v>8</v>
      </c>
    </row>
    <row r="5" spans="1:16" ht="38.25">
      <c r="A5" s="83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3"/>
    </row>
    <row r="6" spans="1:16" ht="18.75" customHeight="1">
      <c r="A6" s="83"/>
      <c r="B6" s="3" t="s">
        <v>149</v>
      </c>
      <c r="C6" s="3" t="s">
        <v>150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151</v>
      </c>
      <c r="I6" s="3" t="s">
        <v>2</v>
      </c>
      <c r="J6" s="3" t="s">
        <v>152</v>
      </c>
      <c r="K6" s="3" t="s">
        <v>153</v>
      </c>
      <c r="L6" s="3" t="s">
        <v>3</v>
      </c>
      <c r="M6" s="3" t="s">
        <v>154</v>
      </c>
      <c r="N6" s="3" t="s">
        <v>155</v>
      </c>
      <c r="O6" s="3" t="s">
        <v>156</v>
      </c>
      <c r="P6" s="83"/>
    </row>
    <row r="7" spans="1:19" ht="17.25" customHeight="1">
      <c r="A7" s="8" t="s">
        <v>20</v>
      </c>
      <c r="B7" s="9">
        <v>231250</v>
      </c>
      <c r="C7" s="9">
        <v>307536</v>
      </c>
      <c r="D7" s="9">
        <v>327446</v>
      </c>
      <c r="E7" s="9">
        <v>42783</v>
      </c>
      <c r="F7" s="9">
        <v>134055</v>
      </c>
      <c r="G7" s="9">
        <v>184525</v>
      </c>
      <c r="H7" s="9">
        <v>149104</v>
      </c>
      <c r="I7" s="9">
        <v>144139</v>
      </c>
      <c r="J7" s="9">
        <v>47138</v>
      </c>
      <c r="K7" s="9">
        <v>64343</v>
      </c>
      <c r="L7" s="9">
        <v>152090</v>
      </c>
      <c r="M7" s="9">
        <v>203328</v>
      </c>
      <c r="N7" s="9">
        <v>46763</v>
      </c>
      <c r="O7" s="9">
        <v>122890</v>
      </c>
      <c r="P7" s="9">
        <f>SUM(B7:O7)</f>
        <v>2157390</v>
      </c>
      <c r="Q7" s="43"/>
      <c r="R7"/>
      <c r="S7"/>
    </row>
    <row r="8" spans="1:19" ht="17.25" customHeight="1">
      <c r="A8" s="10" t="s">
        <v>31</v>
      </c>
      <c r="B8" s="11">
        <f>B9+B12+B16</f>
        <v>155780</v>
      </c>
      <c r="C8" s="11">
        <f aca="true" t="shared" si="0" ref="C8:O8">C9+C12+C16</f>
        <v>214434</v>
      </c>
      <c r="D8" s="11">
        <f t="shared" si="0"/>
        <v>208390</v>
      </c>
      <c r="E8" s="11">
        <f>E9+E12+E16</f>
        <v>26375</v>
      </c>
      <c r="F8" s="11">
        <f>F9+F12+F16</f>
        <v>89155</v>
      </c>
      <c r="G8" s="11">
        <f t="shared" si="0"/>
        <v>126708</v>
      </c>
      <c r="H8" s="11">
        <f t="shared" si="0"/>
        <v>102441</v>
      </c>
      <c r="I8" s="11">
        <f t="shared" si="0"/>
        <v>83327</v>
      </c>
      <c r="J8" s="11">
        <f t="shared" si="0"/>
        <v>30228</v>
      </c>
      <c r="K8" s="11">
        <f t="shared" si="0"/>
        <v>46395</v>
      </c>
      <c r="L8" s="11">
        <f t="shared" si="0"/>
        <v>97091</v>
      </c>
      <c r="M8" s="11">
        <f t="shared" si="0"/>
        <v>134723</v>
      </c>
      <c r="N8" s="11">
        <f t="shared" si="0"/>
        <v>31510</v>
      </c>
      <c r="O8" s="11">
        <f t="shared" si="0"/>
        <v>96946</v>
      </c>
      <c r="P8" s="11">
        <f>SUM(B8:O8)</f>
        <v>1443503</v>
      </c>
      <c r="Q8"/>
      <c r="R8"/>
      <c r="S8"/>
    </row>
    <row r="9" spans="1:19" ht="17.25" customHeight="1">
      <c r="A9" s="15" t="s">
        <v>9</v>
      </c>
      <c r="B9" s="13">
        <f>+B10+B11</f>
        <v>19475</v>
      </c>
      <c r="C9" s="13">
        <f aca="true" t="shared" si="1" ref="C9:O9">+C10+C11</f>
        <v>28755</v>
      </c>
      <c r="D9" s="13">
        <f t="shared" si="1"/>
        <v>27092</v>
      </c>
      <c r="E9" s="13">
        <f>+E10+E11</f>
        <v>3946</v>
      </c>
      <c r="F9" s="13">
        <f>+F10+F11</f>
        <v>10441</v>
      </c>
      <c r="G9" s="13">
        <f t="shared" si="1"/>
        <v>16338</v>
      </c>
      <c r="H9" s="13">
        <f t="shared" si="1"/>
        <v>11806</v>
      </c>
      <c r="I9" s="13">
        <f t="shared" si="1"/>
        <v>7561</v>
      </c>
      <c r="J9" s="13">
        <f t="shared" si="1"/>
        <v>2204</v>
      </c>
      <c r="K9" s="13">
        <f t="shared" si="1"/>
        <v>4405</v>
      </c>
      <c r="L9" s="13">
        <f t="shared" si="1"/>
        <v>6516</v>
      </c>
      <c r="M9" s="13">
        <f t="shared" si="1"/>
        <v>10152</v>
      </c>
      <c r="N9" s="13">
        <f t="shared" si="1"/>
        <v>3612</v>
      </c>
      <c r="O9" s="13">
        <f t="shared" si="1"/>
        <v>14180</v>
      </c>
      <c r="P9" s="11">
        <f aca="true" t="shared" si="2" ref="P9:P27">SUM(B9:O9)</f>
        <v>166483</v>
      </c>
      <c r="Q9"/>
      <c r="R9"/>
      <c r="S9"/>
    </row>
    <row r="10" spans="1:19" ht="17.25" customHeight="1">
      <c r="A10" s="29" t="s">
        <v>10</v>
      </c>
      <c r="B10" s="13">
        <v>19475</v>
      </c>
      <c r="C10" s="13">
        <v>28755</v>
      </c>
      <c r="D10" s="13">
        <v>27092</v>
      </c>
      <c r="E10" s="13">
        <v>3946</v>
      </c>
      <c r="F10" s="13">
        <v>10441</v>
      </c>
      <c r="G10" s="13">
        <v>16338</v>
      </c>
      <c r="H10" s="13">
        <v>11806</v>
      </c>
      <c r="I10" s="13">
        <v>7561</v>
      </c>
      <c r="J10" s="13">
        <v>2204</v>
      </c>
      <c r="K10" s="13">
        <v>4405</v>
      </c>
      <c r="L10" s="13">
        <v>6516</v>
      </c>
      <c r="M10" s="13">
        <v>10152</v>
      </c>
      <c r="N10" s="13">
        <v>3612</v>
      </c>
      <c r="O10" s="13">
        <v>14180</v>
      </c>
      <c r="P10" s="11">
        <f t="shared" si="2"/>
        <v>166483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2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3" ref="B12:O12">SUM(B13:B15)</f>
        <v>128444</v>
      </c>
      <c r="C12" s="17">
        <f t="shared" si="3"/>
        <v>174608</v>
      </c>
      <c r="D12" s="17">
        <f t="shared" si="3"/>
        <v>171109</v>
      </c>
      <c r="E12" s="17">
        <f>SUM(E13:E15)</f>
        <v>20883</v>
      </c>
      <c r="F12" s="17">
        <f>SUM(F13:F15)</f>
        <v>74052</v>
      </c>
      <c r="G12" s="17">
        <f t="shared" si="3"/>
        <v>104230</v>
      </c>
      <c r="H12" s="17">
        <f t="shared" si="3"/>
        <v>84912</v>
      </c>
      <c r="I12" s="17">
        <f t="shared" si="3"/>
        <v>70214</v>
      </c>
      <c r="J12" s="17">
        <f t="shared" si="3"/>
        <v>26055</v>
      </c>
      <c r="K12" s="17">
        <f t="shared" si="3"/>
        <v>39367</v>
      </c>
      <c r="L12" s="17">
        <f t="shared" si="3"/>
        <v>84210</v>
      </c>
      <c r="M12" s="17">
        <f t="shared" si="3"/>
        <v>116712</v>
      </c>
      <c r="N12" s="17">
        <f t="shared" si="3"/>
        <v>25658</v>
      </c>
      <c r="O12" s="17">
        <f t="shared" si="3"/>
        <v>78667</v>
      </c>
      <c r="P12" s="11">
        <f t="shared" si="2"/>
        <v>1199121</v>
      </c>
      <c r="Q12"/>
      <c r="R12"/>
      <c r="S12"/>
    </row>
    <row r="13" spans="1:19" s="58" customFormat="1" ht="17.25" customHeight="1">
      <c r="A13" s="63" t="s">
        <v>12</v>
      </c>
      <c r="B13" s="64">
        <v>57443</v>
      </c>
      <c r="C13" s="64">
        <v>83506</v>
      </c>
      <c r="D13" s="64">
        <v>84488</v>
      </c>
      <c r="E13" s="64">
        <v>10808</v>
      </c>
      <c r="F13" s="64">
        <v>36471</v>
      </c>
      <c r="G13" s="64">
        <v>49493</v>
      </c>
      <c r="H13" s="64">
        <v>37880</v>
      </c>
      <c r="I13" s="64">
        <v>32990</v>
      </c>
      <c r="J13" s="64">
        <v>10242</v>
      </c>
      <c r="K13" s="64">
        <v>16509</v>
      </c>
      <c r="L13" s="64">
        <v>36855</v>
      </c>
      <c r="M13" s="64">
        <v>47785</v>
      </c>
      <c r="N13" s="64">
        <v>11111</v>
      </c>
      <c r="O13" s="64">
        <v>33437</v>
      </c>
      <c r="P13" s="11">
        <f t="shared" si="2"/>
        <v>549018</v>
      </c>
      <c r="Q13" s="65"/>
      <c r="R13" s="66"/>
      <c r="S13"/>
    </row>
    <row r="14" spans="1:19" s="58" customFormat="1" ht="17.25" customHeight="1">
      <c r="A14" s="63" t="s">
        <v>13</v>
      </c>
      <c r="B14" s="64">
        <v>66369</v>
      </c>
      <c r="C14" s="64">
        <v>83624</v>
      </c>
      <c r="D14" s="64">
        <v>81235</v>
      </c>
      <c r="E14" s="64">
        <v>9137</v>
      </c>
      <c r="F14" s="64">
        <v>35599</v>
      </c>
      <c r="G14" s="64">
        <v>50772</v>
      </c>
      <c r="H14" s="64">
        <v>44246</v>
      </c>
      <c r="I14" s="64">
        <v>35159</v>
      </c>
      <c r="J14" s="64">
        <v>15206</v>
      </c>
      <c r="K14" s="64">
        <v>21696</v>
      </c>
      <c r="L14" s="64">
        <v>45360</v>
      </c>
      <c r="M14" s="64">
        <v>65683</v>
      </c>
      <c r="N14" s="64">
        <v>12766</v>
      </c>
      <c r="O14" s="64">
        <v>41418</v>
      </c>
      <c r="P14" s="11">
        <f t="shared" si="2"/>
        <v>608270</v>
      </c>
      <c r="Q14" s="65"/>
      <c r="R14"/>
      <c r="S14"/>
    </row>
    <row r="15" spans="1:19" ht="17.25" customHeight="1">
      <c r="A15" s="14" t="s">
        <v>14</v>
      </c>
      <c r="B15" s="13">
        <v>4632</v>
      </c>
      <c r="C15" s="13">
        <v>7478</v>
      </c>
      <c r="D15" s="13">
        <v>5386</v>
      </c>
      <c r="E15" s="13">
        <v>938</v>
      </c>
      <c r="F15" s="13">
        <v>1982</v>
      </c>
      <c r="G15" s="13">
        <v>3965</v>
      </c>
      <c r="H15" s="13">
        <v>2786</v>
      </c>
      <c r="I15" s="13">
        <v>2065</v>
      </c>
      <c r="J15" s="13">
        <v>607</v>
      </c>
      <c r="K15" s="13">
        <v>1162</v>
      </c>
      <c r="L15" s="13">
        <v>1995</v>
      </c>
      <c r="M15" s="13">
        <v>3244</v>
      </c>
      <c r="N15" s="13">
        <v>1781</v>
      </c>
      <c r="O15" s="13">
        <v>3812</v>
      </c>
      <c r="P15" s="11">
        <f t="shared" si="2"/>
        <v>41833</v>
      </c>
      <c r="Q15"/>
      <c r="R15"/>
      <c r="S15"/>
    </row>
    <row r="16" spans="1:16" ht="17.25" customHeight="1">
      <c r="A16" s="15" t="s">
        <v>27</v>
      </c>
      <c r="B16" s="13">
        <f>B17+B18+B19</f>
        <v>7861</v>
      </c>
      <c r="C16" s="13">
        <f aca="true" t="shared" si="4" ref="C16:O16">C17+C18+C19</f>
        <v>11071</v>
      </c>
      <c r="D16" s="13">
        <f t="shared" si="4"/>
        <v>10189</v>
      </c>
      <c r="E16" s="13">
        <f>E17+E18+E19</f>
        <v>1546</v>
      </c>
      <c r="F16" s="13">
        <f>F17+F18+F19</f>
        <v>4662</v>
      </c>
      <c r="G16" s="13">
        <f t="shared" si="4"/>
        <v>6140</v>
      </c>
      <c r="H16" s="13">
        <f t="shared" si="4"/>
        <v>5723</v>
      </c>
      <c r="I16" s="13">
        <f t="shared" si="4"/>
        <v>5552</v>
      </c>
      <c r="J16" s="13">
        <f t="shared" si="4"/>
        <v>1969</v>
      </c>
      <c r="K16" s="13">
        <f t="shared" si="4"/>
        <v>2623</v>
      </c>
      <c r="L16" s="13">
        <f t="shared" si="4"/>
        <v>6365</v>
      </c>
      <c r="M16" s="13">
        <f t="shared" si="4"/>
        <v>7859</v>
      </c>
      <c r="N16" s="13">
        <f t="shared" si="4"/>
        <v>2240</v>
      </c>
      <c r="O16" s="13">
        <f t="shared" si="4"/>
        <v>4099</v>
      </c>
      <c r="P16" s="11">
        <f t="shared" si="2"/>
        <v>77899</v>
      </c>
    </row>
    <row r="17" spans="1:19" ht="17.25" customHeight="1">
      <c r="A17" s="14" t="s">
        <v>28</v>
      </c>
      <c r="B17" s="13">
        <v>7844</v>
      </c>
      <c r="C17" s="13">
        <v>11065</v>
      </c>
      <c r="D17" s="13">
        <v>10177</v>
      </c>
      <c r="E17" s="13">
        <v>1541</v>
      </c>
      <c r="F17" s="13">
        <v>4658</v>
      </c>
      <c r="G17" s="13">
        <v>6138</v>
      </c>
      <c r="H17" s="13">
        <v>5716</v>
      </c>
      <c r="I17" s="13">
        <v>5550</v>
      </c>
      <c r="J17" s="13">
        <v>1968</v>
      </c>
      <c r="K17" s="13">
        <v>2619</v>
      </c>
      <c r="L17" s="13">
        <v>6358</v>
      </c>
      <c r="M17" s="13">
        <v>7852</v>
      </c>
      <c r="N17" s="13">
        <v>2236</v>
      </c>
      <c r="O17" s="13">
        <v>4086</v>
      </c>
      <c r="P17" s="11">
        <f t="shared" si="2"/>
        <v>77808</v>
      </c>
      <c r="Q17"/>
      <c r="R17"/>
      <c r="S17"/>
    </row>
    <row r="18" spans="1:19" ht="17.25" customHeight="1">
      <c r="A18" s="14" t="s">
        <v>29</v>
      </c>
      <c r="B18" s="13">
        <v>2</v>
      </c>
      <c r="C18" s="13">
        <v>2</v>
      </c>
      <c r="D18" s="13">
        <v>1</v>
      </c>
      <c r="E18" s="13">
        <v>4</v>
      </c>
      <c r="F18" s="13">
        <v>3</v>
      </c>
      <c r="G18" s="13">
        <v>0</v>
      </c>
      <c r="H18" s="13">
        <v>4</v>
      </c>
      <c r="I18" s="13">
        <v>2</v>
      </c>
      <c r="J18" s="13">
        <v>0</v>
      </c>
      <c r="K18" s="13">
        <v>2</v>
      </c>
      <c r="L18" s="13">
        <v>4</v>
      </c>
      <c r="M18" s="13">
        <v>6</v>
      </c>
      <c r="N18" s="13">
        <v>4</v>
      </c>
      <c r="O18" s="13">
        <v>9</v>
      </c>
      <c r="P18" s="11">
        <f t="shared" si="2"/>
        <v>43</v>
      </c>
      <c r="Q18"/>
      <c r="R18"/>
      <c r="S18"/>
    </row>
    <row r="19" spans="1:19" ht="17.25" customHeight="1">
      <c r="A19" s="14" t="s">
        <v>30</v>
      </c>
      <c r="B19" s="13">
        <v>15</v>
      </c>
      <c r="C19" s="13">
        <v>4</v>
      </c>
      <c r="D19" s="13">
        <v>11</v>
      </c>
      <c r="E19" s="13">
        <v>1</v>
      </c>
      <c r="F19" s="13">
        <v>1</v>
      </c>
      <c r="G19" s="13">
        <v>2</v>
      </c>
      <c r="H19" s="13">
        <v>3</v>
      </c>
      <c r="I19" s="13">
        <v>0</v>
      </c>
      <c r="J19" s="13">
        <v>1</v>
      </c>
      <c r="K19" s="13">
        <v>2</v>
      </c>
      <c r="L19" s="13">
        <v>3</v>
      </c>
      <c r="M19" s="13">
        <v>1</v>
      </c>
      <c r="N19" s="13">
        <v>0</v>
      </c>
      <c r="O19" s="13">
        <v>4</v>
      </c>
      <c r="P19" s="11">
        <f t="shared" si="2"/>
        <v>48</v>
      </c>
      <c r="Q19"/>
      <c r="R19"/>
      <c r="S19"/>
    </row>
    <row r="20" spans="1:19" ht="17.25" customHeight="1">
      <c r="A20" s="16" t="s">
        <v>15</v>
      </c>
      <c r="B20" s="11">
        <f>+B21+B22+B23</f>
        <v>77189</v>
      </c>
      <c r="C20" s="11">
        <f aca="true" t="shared" si="5" ref="C20:O20">+C21+C22+C23</f>
        <v>91610</v>
      </c>
      <c r="D20" s="11">
        <f t="shared" si="5"/>
        <v>105569</v>
      </c>
      <c r="E20" s="11">
        <f>+E21+E22+E23</f>
        <v>13922</v>
      </c>
      <c r="F20" s="11">
        <f>+F21+F22+F23</f>
        <v>41433</v>
      </c>
      <c r="G20" s="11">
        <f t="shared" si="5"/>
        <v>52622</v>
      </c>
      <c r="H20" s="11">
        <f t="shared" si="5"/>
        <v>45590</v>
      </c>
      <c r="I20" s="11">
        <f t="shared" si="5"/>
        <v>58752</v>
      </c>
      <c r="J20" s="11">
        <f t="shared" si="5"/>
        <v>16282</v>
      </c>
      <c r="K20" s="11">
        <f t="shared" si="5"/>
        <v>23688</v>
      </c>
      <c r="L20" s="11">
        <f t="shared" si="5"/>
        <v>62369</v>
      </c>
      <c r="M20" s="11">
        <f t="shared" si="5"/>
        <v>76035</v>
      </c>
      <c r="N20" s="11">
        <f t="shared" si="5"/>
        <v>19101</v>
      </c>
      <c r="O20" s="11">
        <f t="shared" si="5"/>
        <v>33899</v>
      </c>
      <c r="P20" s="11">
        <f t="shared" si="2"/>
        <v>718061</v>
      </c>
      <c r="Q20"/>
      <c r="R20"/>
      <c r="S20"/>
    </row>
    <row r="21" spans="1:19" s="58" customFormat="1" ht="17.25" customHeight="1">
      <c r="A21" s="53" t="s">
        <v>16</v>
      </c>
      <c r="B21" s="64">
        <v>44245</v>
      </c>
      <c r="C21" s="64">
        <v>57021</v>
      </c>
      <c r="D21" s="64">
        <v>66383</v>
      </c>
      <c r="E21" s="64">
        <v>9321</v>
      </c>
      <c r="F21" s="64">
        <v>25565</v>
      </c>
      <c r="G21" s="64">
        <v>33033</v>
      </c>
      <c r="H21" s="64">
        <v>25853</v>
      </c>
      <c r="I21" s="64">
        <v>34939</v>
      </c>
      <c r="J21" s="64">
        <v>9433</v>
      </c>
      <c r="K21" s="64">
        <v>13168</v>
      </c>
      <c r="L21" s="64">
        <v>33514</v>
      </c>
      <c r="M21" s="64">
        <v>40498</v>
      </c>
      <c r="N21" s="64">
        <v>10909</v>
      </c>
      <c r="O21" s="64">
        <v>19341</v>
      </c>
      <c r="P21" s="11">
        <f t="shared" si="2"/>
        <v>423223</v>
      </c>
      <c r="Q21" s="65"/>
      <c r="R21"/>
      <c r="S21"/>
    </row>
    <row r="22" spans="1:19" s="58" customFormat="1" ht="17.25" customHeight="1">
      <c r="A22" s="53" t="s">
        <v>17</v>
      </c>
      <c r="B22" s="64">
        <v>30718</v>
      </c>
      <c r="C22" s="64">
        <v>31661</v>
      </c>
      <c r="D22" s="64">
        <v>36660</v>
      </c>
      <c r="E22" s="64">
        <v>4234</v>
      </c>
      <c r="F22" s="64">
        <v>14905</v>
      </c>
      <c r="G22" s="64">
        <v>18244</v>
      </c>
      <c r="H22" s="64">
        <v>18530</v>
      </c>
      <c r="I22" s="64">
        <v>22433</v>
      </c>
      <c r="J22" s="64">
        <v>6479</v>
      </c>
      <c r="K22" s="64">
        <v>9957</v>
      </c>
      <c r="L22" s="64">
        <v>27585</v>
      </c>
      <c r="M22" s="64">
        <v>33679</v>
      </c>
      <c r="N22" s="64">
        <v>7529</v>
      </c>
      <c r="O22" s="64">
        <v>13386</v>
      </c>
      <c r="P22" s="11">
        <f t="shared" si="2"/>
        <v>276000</v>
      </c>
      <c r="Q22" s="65"/>
      <c r="R22"/>
      <c r="S22"/>
    </row>
    <row r="23" spans="1:19" ht="17.25" customHeight="1">
      <c r="A23" s="12" t="s">
        <v>18</v>
      </c>
      <c r="B23" s="13">
        <v>2226</v>
      </c>
      <c r="C23" s="13">
        <v>2928</v>
      </c>
      <c r="D23" s="13">
        <v>2526</v>
      </c>
      <c r="E23" s="13">
        <v>367</v>
      </c>
      <c r="F23" s="13">
        <v>963</v>
      </c>
      <c r="G23" s="13">
        <v>1345</v>
      </c>
      <c r="H23" s="13">
        <v>1207</v>
      </c>
      <c r="I23" s="13">
        <v>1380</v>
      </c>
      <c r="J23" s="13">
        <v>370</v>
      </c>
      <c r="K23" s="13">
        <v>563</v>
      </c>
      <c r="L23" s="13">
        <v>1270</v>
      </c>
      <c r="M23" s="13">
        <v>1858</v>
      </c>
      <c r="N23" s="13">
        <v>663</v>
      </c>
      <c r="O23" s="13">
        <v>1172</v>
      </c>
      <c r="P23" s="11">
        <f t="shared" si="2"/>
        <v>18838</v>
      </c>
      <c r="Q23"/>
      <c r="R23"/>
      <c r="S23"/>
    </row>
    <row r="24" spans="1:19" ht="17.25" customHeight="1">
      <c r="A24" s="16" t="s">
        <v>19</v>
      </c>
      <c r="B24" s="13">
        <f>+B25+B26</f>
        <v>66412</v>
      </c>
      <c r="C24" s="13">
        <f aca="true" t="shared" si="6" ref="C24:O24">+C25+C26</f>
        <v>90442</v>
      </c>
      <c r="D24" s="13">
        <f t="shared" si="6"/>
        <v>100741</v>
      </c>
      <c r="E24" s="13">
        <f>+E25+E26</f>
        <v>15435</v>
      </c>
      <c r="F24" s="13">
        <f>+F25+F26</f>
        <v>45028</v>
      </c>
      <c r="G24" s="13">
        <f t="shared" si="6"/>
        <v>55562</v>
      </c>
      <c r="H24" s="13">
        <f t="shared" si="6"/>
        <v>38652</v>
      </c>
      <c r="I24" s="13">
        <f t="shared" si="6"/>
        <v>30731</v>
      </c>
      <c r="J24" s="13">
        <f t="shared" si="6"/>
        <v>6867</v>
      </c>
      <c r="K24" s="13">
        <f t="shared" si="6"/>
        <v>12866</v>
      </c>
      <c r="L24" s="13">
        <f t="shared" si="6"/>
        <v>29232</v>
      </c>
      <c r="M24" s="13">
        <f t="shared" si="6"/>
        <v>38782</v>
      </c>
      <c r="N24" s="13">
        <f t="shared" si="6"/>
        <v>13298</v>
      </c>
      <c r="O24" s="13">
        <f t="shared" si="6"/>
        <v>27885</v>
      </c>
      <c r="P24" s="11">
        <f t="shared" si="2"/>
        <v>571933</v>
      </c>
      <c r="Q24" s="44"/>
      <c r="R24"/>
      <c r="S24"/>
    </row>
    <row r="25" spans="1:19" ht="17.25" customHeight="1">
      <c r="A25" s="12" t="s">
        <v>32</v>
      </c>
      <c r="B25" s="13">
        <v>49499</v>
      </c>
      <c r="C25" s="13">
        <v>69278</v>
      </c>
      <c r="D25" s="13">
        <v>76854</v>
      </c>
      <c r="E25" s="13">
        <v>12591</v>
      </c>
      <c r="F25" s="13">
        <v>33577</v>
      </c>
      <c r="G25" s="13">
        <v>43262</v>
      </c>
      <c r="H25" s="13">
        <v>28996</v>
      </c>
      <c r="I25" s="13">
        <v>23028</v>
      </c>
      <c r="J25" s="13">
        <v>5434</v>
      </c>
      <c r="K25" s="13">
        <v>9827</v>
      </c>
      <c r="L25" s="13">
        <v>21223</v>
      </c>
      <c r="M25" s="13">
        <v>29330</v>
      </c>
      <c r="N25" s="13">
        <v>10777</v>
      </c>
      <c r="O25" s="13">
        <v>20598</v>
      </c>
      <c r="P25" s="11">
        <f t="shared" si="2"/>
        <v>434274</v>
      </c>
      <c r="Q25" s="43"/>
      <c r="R25"/>
      <c r="S25"/>
    </row>
    <row r="26" spans="1:19" ht="17.25" customHeight="1">
      <c r="A26" s="12" t="s">
        <v>33</v>
      </c>
      <c r="B26" s="13">
        <v>16913</v>
      </c>
      <c r="C26" s="13">
        <v>21164</v>
      </c>
      <c r="D26" s="13">
        <v>23887</v>
      </c>
      <c r="E26" s="13">
        <v>2844</v>
      </c>
      <c r="F26" s="13">
        <v>11451</v>
      </c>
      <c r="G26" s="13">
        <v>12300</v>
      </c>
      <c r="H26" s="13">
        <v>9656</v>
      </c>
      <c r="I26" s="13">
        <v>7703</v>
      </c>
      <c r="J26" s="13">
        <v>1433</v>
      </c>
      <c r="K26" s="13">
        <v>3039</v>
      </c>
      <c r="L26" s="13">
        <v>8009</v>
      </c>
      <c r="M26" s="13">
        <v>9452</v>
      </c>
      <c r="N26" s="13">
        <v>2521</v>
      </c>
      <c r="O26" s="13">
        <v>7287</v>
      </c>
      <c r="P26" s="11">
        <f t="shared" si="2"/>
        <v>137659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5611</v>
      </c>
      <c r="O27" s="11">
        <v>0</v>
      </c>
      <c r="P27" s="11">
        <f t="shared" si="2"/>
        <v>5611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3.9645</v>
      </c>
      <c r="E30" s="32">
        <v>5.2787</v>
      </c>
      <c r="F30" s="32">
        <v>3.292</v>
      </c>
      <c r="G30" s="32">
        <v>3.4462</v>
      </c>
      <c r="H30" s="32">
        <v>3.8643</v>
      </c>
      <c r="I30" s="32">
        <v>3.5133</v>
      </c>
      <c r="J30" s="32">
        <v>3.5125</v>
      </c>
      <c r="K30" s="32">
        <v>3.3282</v>
      </c>
      <c r="L30" s="32">
        <v>2.9159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31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1.052909738668402</v>
      </c>
      <c r="C32" s="79">
        <v>1.020966523150204</v>
      </c>
      <c r="D32" s="31">
        <v>0</v>
      </c>
      <c r="E32" s="31">
        <v>0</v>
      </c>
      <c r="F32" s="31">
        <v>0</v>
      </c>
      <c r="G32" s="31">
        <v>0</v>
      </c>
      <c r="H32" s="79">
        <v>1.010478491441966</v>
      </c>
      <c r="I32" s="31">
        <v>0</v>
      </c>
      <c r="J32" s="79">
        <v>1.068636236346544</v>
      </c>
      <c r="K32" s="79">
        <v>1.125590410263346</v>
      </c>
      <c r="L32" s="31">
        <v>0</v>
      </c>
      <c r="M32" s="79">
        <v>1.05922784282139</v>
      </c>
      <c r="N32" s="79">
        <v>1.131062370523481</v>
      </c>
      <c r="O32" s="79">
        <v>1.041670041685413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7" ref="C34:N34">+C38+C35</f>
        <v>0</v>
      </c>
      <c r="D34" s="23">
        <f t="shared" si="7"/>
        <v>6385.76</v>
      </c>
      <c r="E34" s="11">
        <f t="shared" si="7"/>
        <v>0</v>
      </c>
      <c r="F34" s="23">
        <f t="shared" si="7"/>
        <v>2217.04</v>
      </c>
      <c r="G34" s="23">
        <f t="shared" si="7"/>
        <v>3445.4</v>
      </c>
      <c r="H34" s="23">
        <f t="shared" si="7"/>
        <v>0</v>
      </c>
      <c r="I34" s="23">
        <f t="shared" si="7"/>
        <v>3376.92</v>
      </c>
      <c r="J34" s="23">
        <f t="shared" si="7"/>
        <v>0</v>
      </c>
      <c r="K34" s="23">
        <f t="shared" si="7"/>
        <v>0</v>
      </c>
      <c r="L34" s="23">
        <f t="shared" si="7"/>
        <v>2255.56</v>
      </c>
      <c r="M34" s="23">
        <f t="shared" si="7"/>
        <v>0</v>
      </c>
      <c r="N34" s="23">
        <f t="shared" si="7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8" ref="D38:N38">ROUND(D39*D40,2)</f>
        <v>6385.76</v>
      </c>
      <c r="E38" s="11">
        <f t="shared" si="8"/>
        <v>0</v>
      </c>
      <c r="F38" s="52">
        <f t="shared" si="8"/>
        <v>2217.04</v>
      </c>
      <c r="G38" s="52">
        <f t="shared" si="8"/>
        <v>3445.4</v>
      </c>
      <c r="H38" s="52">
        <f t="shared" si="8"/>
        <v>0</v>
      </c>
      <c r="I38" s="52">
        <f t="shared" si="8"/>
        <v>3376.92</v>
      </c>
      <c r="J38" s="52">
        <f t="shared" si="8"/>
        <v>0</v>
      </c>
      <c r="K38" s="52">
        <f t="shared" si="8"/>
        <v>0</v>
      </c>
      <c r="L38" s="52">
        <f t="shared" si="8"/>
        <v>2255.56</v>
      </c>
      <c r="M38" s="52">
        <f t="shared" si="8"/>
        <v>0</v>
      </c>
      <c r="N38" s="52">
        <f t="shared" si="8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9" ref="B42:O42">+B43+B53</f>
        <v>860415.9299999999</v>
      </c>
      <c r="C42" s="22">
        <f t="shared" si="9"/>
        <v>1218272.39</v>
      </c>
      <c r="D42" s="22">
        <f t="shared" si="9"/>
        <v>1312654.16</v>
      </c>
      <c r="E42" s="22">
        <f t="shared" si="9"/>
        <v>225838.62</v>
      </c>
      <c r="F42" s="22">
        <f t="shared" si="9"/>
        <v>450773.31</v>
      </c>
      <c r="G42" s="22">
        <f t="shared" si="9"/>
        <v>662410.7000000001</v>
      </c>
      <c r="H42" s="22">
        <f t="shared" si="9"/>
        <v>599320.77</v>
      </c>
      <c r="I42" s="22">
        <f t="shared" si="9"/>
        <v>518523.07999999996</v>
      </c>
      <c r="J42" s="22">
        <f t="shared" si="9"/>
        <v>162313.99000000005</v>
      </c>
      <c r="K42" s="22">
        <f t="shared" si="9"/>
        <v>225105.25999999998</v>
      </c>
      <c r="L42" s="22">
        <f t="shared" si="9"/>
        <v>447189.57999999996</v>
      </c>
      <c r="M42" s="22">
        <f t="shared" si="9"/>
        <v>674484</v>
      </c>
      <c r="N42" s="22">
        <f t="shared" si="9"/>
        <v>197992.57999999996</v>
      </c>
      <c r="O42" s="22">
        <f t="shared" si="9"/>
        <v>431466.58999999997</v>
      </c>
      <c r="P42" s="22">
        <f aca="true" t="shared" si="10" ref="P42:P47">SUM(B42:O42)</f>
        <v>7986760.959999999</v>
      </c>
      <c r="Q42"/>
      <c r="R42"/>
      <c r="S42"/>
    </row>
    <row r="43" spans="1:19" ht="17.25" customHeight="1">
      <c r="A43" s="16" t="s">
        <v>59</v>
      </c>
      <c r="B43" s="23">
        <f>SUM(B44:B52)</f>
        <v>843006.21</v>
      </c>
      <c r="C43" s="23">
        <f aca="true" t="shared" si="11" ref="C43:O43">SUM(C44:C52)</f>
        <v>1194139.76</v>
      </c>
      <c r="D43" s="23">
        <f t="shared" si="11"/>
        <v>1304545.43</v>
      </c>
      <c r="E43" s="23">
        <f t="shared" si="11"/>
        <v>225838.62</v>
      </c>
      <c r="F43" s="23">
        <f t="shared" si="11"/>
        <v>443526.1</v>
      </c>
      <c r="G43" s="23">
        <f t="shared" si="11"/>
        <v>639355.4600000001</v>
      </c>
      <c r="H43" s="23">
        <f t="shared" si="11"/>
        <v>599320.77</v>
      </c>
      <c r="I43" s="23">
        <f t="shared" si="11"/>
        <v>509780.47</v>
      </c>
      <c r="J43" s="23">
        <f t="shared" si="11"/>
        <v>160741.70000000004</v>
      </c>
      <c r="K43" s="23">
        <f t="shared" si="11"/>
        <v>221545.68</v>
      </c>
      <c r="L43" s="23">
        <f t="shared" si="11"/>
        <v>445734.79</v>
      </c>
      <c r="M43" s="23">
        <f t="shared" si="11"/>
        <v>665544.57</v>
      </c>
      <c r="N43" s="23">
        <f t="shared" si="11"/>
        <v>195751.41999999995</v>
      </c>
      <c r="O43" s="23">
        <f t="shared" si="11"/>
        <v>428123.93999999994</v>
      </c>
      <c r="P43" s="23">
        <f t="shared" si="10"/>
        <v>7876954.92</v>
      </c>
      <c r="Q43"/>
      <c r="R43"/>
      <c r="S43"/>
    </row>
    <row r="44" spans="1:19" ht="17.25" customHeight="1">
      <c r="A44" s="34" t="s">
        <v>54</v>
      </c>
      <c r="B44" s="23">
        <f>ROUND(B30*B7,2)</f>
        <v>770131.88</v>
      </c>
      <c r="C44" s="23">
        <f aca="true" t="shared" si="12" ref="C44:O44">ROUND(C30*C7,2)</f>
        <v>1142834.53</v>
      </c>
      <c r="D44" s="23">
        <f t="shared" si="12"/>
        <v>1298159.67</v>
      </c>
      <c r="E44" s="23">
        <f t="shared" si="12"/>
        <v>225838.62</v>
      </c>
      <c r="F44" s="23">
        <f t="shared" si="12"/>
        <v>441309.06</v>
      </c>
      <c r="G44" s="23">
        <f t="shared" si="12"/>
        <v>635910.06</v>
      </c>
      <c r="H44" s="23">
        <f t="shared" si="12"/>
        <v>576182.59</v>
      </c>
      <c r="I44" s="23">
        <f t="shared" si="12"/>
        <v>506403.55</v>
      </c>
      <c r="J44" s="23">
        <f t="shared" si="12"/>
        <v>165572.23</v>
      </c>
      <c r="K44" s="23">
        <f t="shared" si="12"/>
        <v>214146.37</v>
      </c>
      <c r="L44" s="23">
        <f t="shared" si="12"/>
        <v>443479.23</v>
      </c>
      <c r="M44" s="23">
        <f t="shared" si="12"/>
        <v>580135.45</v>
      </c>
      <c r="N44" s="23">
        <f t="shared" si="12"/>
        <v>167575.21</v>
      </c>
      <c r="O44" s="23">
        <f t="shared" si="12"/>
        <v>406987.1</v>
      </c>
      <c r="P44" s="23">
        <f t="shared" si="10"/>
        <v>7574665.550000001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0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0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0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143</v>
      </c>
      <c r="B49" s="35">
        <f>ROUND((B32-1)*B44,2)</f>
        <v>40747.48</v>
      </c>
      <c r="C49" s="35">
        <f>ROUND((C32-1)*C44,2)</f>
        <v>23961.27</v>
      </c>
      <c r="D49" s="36">
        <f aca="true" t="shared" si="13" ref="D49:L49">ROUND(D32*D44,2)</f>
        <v>0</v>
      </c>
      <c r="E49" s="36">
        <f t="shared" si="13"/>
        <v>0</v>
      </c>
      <c r="F49" s="36">
        <f t="shared" si="13"/>
        <v>0</v>
      </c>
      <c r="G49" s="36">
        <f t="shared" si="13"/>
        <v>0</v>
      </c>
      <c r="H49" s="35">
        <f>ROUND((H32-1)*H44,2)</f>
        <v>6037.52</v>
      </c>
      <c r="I49" s="36">
        <f t="shared" si="13"/>
        <v>0</v>
      </c>
      <c r="J49" s="35">
        <f>ROUND((J32-1)*J44,2)</f>
        <v>11364.25</v>
      </c>
      <c r="K49" s="35">
        <f>ROUND((K32-1)*K44,2)</f>
        <v>26894.73</v>
      </c>
      <c r="L49" s="36">
        <f t="shared" si="13"/>
        <v>0</v>
      </c>
      <c r="M49" s="35">
        <f>ROUND((M32-1)*M44,2)</f>
        <v>34360.17</v>
      </c>
      <c r="N49" s="35">
        <f>ROUND((N32-1)*N44,2)</f>
        <v>21962.8</v>
      </c>
      <c r="O49" s="35">
        <f>ROUND((O32-1)*O44,2)</f>
        <v>16959.17</v>
      </c>
      <c r="P49" s="23">
        <f aca="true" t="shared" si="14" ref="P49:P55">SUM(B49:O49)</f>
        <v>182287.38999999996</v>
      </c>
      <c r="Q49"/>
      <c r="R49"/>
      <c r="S49"/>
    </row>
    <row r="50" spans="1:19" ht="17.25" customHeight="1">
      <c r="A50" s="12" t="s">
        <v>144</v>
      </c>
      <c r="B50" s="36">
        <v>43027.77</v>
      </c>
      <c r="C50" s="36">
        <v>43279.94</v>
      </c>
      <c r="D50" s="36">
        <v>0</v>
      </c>
      <c r="E50" s="36">
        <v>0</v>
      </c>
      <c r="F50" s="36">
        <v>0</v>
      </c>
      <c r="G50" s="36">
        <v>0</v>
      </c>
      <c r="H50" s="36">
        <v>24111.99</v>
      </c>
      <c r="I50" s="36">
        <v>0</v>
      </c>
      <c r="J50" s="36">
        <v>5310.57</v>
      </c>
      <c r="K50" s="36">
        <v>613.43</v>
      </c>
      <c r="L50" s="36">
        <v>0</v>
      </c>
      <c r="M50" s="36">
        <v>58450.5</v>
      </c>
      <c r="N50" s="36">
        <v>10077.83</v>
      </c>
      <c r="O50" s="36">
        <v>10358.23</v>
      </c>
      <c r="P50" s="23">
        <f t="shared" si="14"/>
        <v>195230.25999999998</v>
      </c>
      <c r="Q50"/>
      <c r="R50"/>
      <c r="S50"/>
    </row>
    <row r="51" spans="1:19" ht="17.25" customHeight="1">
      <c r="A51" s="12" t="s">
        <v>145</v>
      </c>
      <c r="B51" s="35">
        <v>-10900.92</v>
      </c>
      <c r="C51" s="35">
        <v>-15935.98</v>
      </c>
      <c r="D51" s="36">
        <v>0</v>
      </c>
      <c r="E51" s="36">
        <v>0</v>
      </c>
      <c r="F51" s="36">
        <v>0</v>
      </c>
      <c r="G51" s="36">
        <v>0</v>
      </c>
      <c r="H51" s="35">
        <v>-7011.33</v>
      </c>
      <c r="I51" s="36">
        <v>0</v>
      </c>
      <c r="J51" s="35">
        <v>-2807.05</v>
      </c>
      <c r="K51" s="35">
        <v>-2869.99</v>
      </c>
      <c r="L51" s="36">
        <v>0</v>
      </c>
      <c r="M51" s="35">
        <v>-7401.55</v>
      </c>
      <c r="N51" s="35">
        <v>-3864.42</v>
      </c>
      <c r="O51" s="35">
        <v>-6180.56</v>
      </c>
      <c r="P51" s="35">
        <f t="shared" si="14"/>
        <v>-56971.8</v>
      </c>
      <c r="Q51"/>
      <c r="R51"/>
      <c r="S51"/>
    </row>
    <row r="52" spans="1:19" ht="17.25" customHeight="1">
      <c r="A52" s="12" t="s">
        <v>146</v>
      </c>
      <c r="B52" s="35">
        <v>0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0</v>
      </c>
      <c r="I52" s="36">
        <v>0</v>
      </c>
      <c r="J52" s="35">
        <v>-18698.3</v>
      </c>
      <c r="K52" s="35">
        <v>-17238.86</v>
      </c>
      <c r="L52" s="36">
        <v>0</v>
      </c>
      <c r="M52" s="36">
        <v>0</v>
      </c>
      <c r="N52" s="35">
        <v>0</v>
      </c>
      <c r="O52" s="35">
        <v>0</v>
      </c>
      <c r="P52" s="35">
        <f t="shared" si="14"/>
        <v>-35937.16</v>
      </c>
      <c r="Q52"/>
      <c r="R52"/>
      <c r="S52"/>
    </row>
    <row r="53" spans="1:19" ht="17.25" customHeight="1">
      <c r="A53" s="16" t="s">
        <v>60</v>
      </c>
      <c r="B53" s="36">
        <v>17409.72</v>
      </c>
      <c r="C53" s="36">
        <v>24132.63</v>
      </c>
      <c r="D53" s="36">
        <v>8108.73</v>
      </c>
      <c r="E53" s="19">
        <v>0</v>
      </c>
      <c r="F53" s="36">
        <v>7247.21</v>
      </c>
      <c r="G53" s="36">
        <v>23055.24</v>
      </c>
      <c r="H53" s="36">
        <v>0</v>
      </c>
      <c r="I53" s="36">
        <v>8742.61</v>
      </c>
      <c r="J53" s="36">
        <v>1572.29</v>
      </c>
      <c r="K53" s="36">
        <v>3559.58</v>
      </c>
      <c r="L53" s="36">
        <v>1454.79</v>
      </c>
      <c r="M53" s="36">
        <v>8939.43</v>
      </c>
      <c r="N53" s="36">
        <v>2241.16</v>
      </c>
      <c r="O53" s="36">
        <v>3342.65</v>
      </c>
      <c r="P53" s="36">
        <f t="shared" si="14"/>
        <v>109806.03999999998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4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4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5" ref="B57:O57">+B58+B65+B102+B103</f>
        <v>-83742.5</v>
      </c>
      <c r="C57" s="35">
        <f t="shared" si="15"/>
        <v>-123646.5</v>
      </c>
      <c r="D57" s="35">
        <f t="shared" si="15"/>
        <v>-117598.93</v>
      </c>
      <c r="E57" s="35">
        <f t="shared" si="15"/>
        <v>-67038.81</v>
      </c>
      <c r="F57" s="35">
        <f t="shared" si="15"/>
        <v>-44896.299999999996</v>
      </c>
      <c r="G57" s="35">
        <f t="shared" si="15"/>
        <v>-70790.9</v>
      </c>
      <c r="H57" s="35">
        <f t="shared" si="15"/>
        <v>-58658.659999999996</v>
      </c>
      <c r="I57" s="35">
        <f t="shared" si="15"/>
        <v>-32512.3</v>
      </c>
      <c r="J57" s="35">
        <f t="shared" si="15"/>
        <v>-14869.38</v>
      </c>
      <c r="K57" s="35">
        <f t="shared" si="15"/>
        <v>-18941.5</v>
      </c>
      <c r="L57" s="35">
        <f t="shared" si="15"/>
        <v>-28018.799999999996</v>
      </c>
      <c r="M57" s="35">
        <f t="shared" si="15"/>
        <v>-43653.6</v>
      </c>
      <c r="N57" s="35">
        <f t="shared" si="15"/>
        <v>-15531.6</v>
      </c>
      <c r="O57" s="35">
        <f t="shared" si="15"/>
        <v>-60974</v>
      </c>
      <c r="P57" s="35">
        <f aca="true" t="shared" si="16" ref="P57:P65">SUM(B57:O57)</f>
        <v>-780873.78</v>
      </c>
      <c r="Q57"/>
      <c r="R57"/>
      <c r="S57"/>
    </row>
    <row r="58" spans="1:19" ht="18.75" customHeight="1">
      <c r="A58" s="16" t="s">
        <v>62</v>
      </c>
      <c r="B58" s="35">
        <f aca="true" t="shared" si="17" ref="B58:O58">B59+B60+B61+B62+B63+B64</f>
        <v>-83742.5</v>
      </c>
      <c r="C58" s="35">
        <f t="shared" si="17"/>
        <v>-123646.5</v>
      </c>
      <c r="D58" s="35">
        <f t="shared" si="17"/>
        <v>-116495.59999999999</v>
      </c>
      <c r="E58" s="35">
        <f t="shared" si="17"/>
        <v>-16967.8</v>
      </c>
      <c r="F58" s="35">
        <f t="shared" si="17"/>
        <v>-44896.299999999996</v>
      </c>
      <c r="G58" s="35">
        <f t="shared" si="17"/>
        <v>-70253.4</v>
      </c>
      <c r="H58" s="35">
        <f t="shared" si="17"/>
        <v>-50765.799999999996</v>
      </c>
      <c r="I58" s="35">
        <f t="shared" si="17"/>
        <v>-32512.3</v>
      </c>
      <c r="J58" s="35">
        <f t="shared" si="17"/>
        <v>-9477.199999999999</v>
      </c>
      <c r="K58" s="35">
        <f t="shared" si="17"/>
        <v>-18941.5</v>
      </c>
      <c r="L58" s="35">
        <f t="shared" si="17"/>
        <v>-28018.799999999996</v>
      </c>
      <c r="M58" s="35">
        <f t="shared" si="17"/>
        <v>-43653.6</v>
      </c>
      <c r="N58" s="35">
        <f t="shared" si="17"/>
        <v>-15531.6</v>
      </c>
      <c r="O58" s="35">
        <f t="shared" si="17"/>
        <v>-60974</v>
      </c>
      <c r="P58" s="35">
        <f t="shared" si="16"/>
        <v>-715876.8999999999</v>
      </c>
      <c r="Q58"/>
      <c r="R58"/>
      <c r="S58"/>
    </row>
    <row r="59" spans="1:19" s="58" customFormat="1" ht="18.75" customHeight="1">
      <c r="A59" s="53" t="s">
        <v>63</v>
      </c>
      <c r="B59" s="55">
        <v>-83742.5</v>
      </c>
      <c r="C59" s="55">
        <v>-123646.5</v>
      </c>
      <c r="D59" s="55">
        <v>-116495.59999999999</v>
      </c>
      <c r="E59" s="55">
        <v>-16967.8</v>
      </c>
      <c r="F59" s="55">
        <v>-44896.299999999996</v>
      </c>
      <c r="G59" s="55">
        <v>-70253.4</v>
      </c>
      <c r="H59" s="55">
        <v>-50765.799999999996</v>
      </c>
      <c r="I59" s="55">
        <v>-32512.3</v>
      </c>
      <c r="J59" s="55">
        <v>-9477.199999999999</v>
      </c>
      <c r="K59" s="55">
        <v>-18941.5</v>
      </c>
      <c r="L59" s="55">
        <v>-28018.799999999996</v>
      </c>
      <c r="M59" s="55">
        <v>-43653.6</v>
      </c>
      <c r="N59" s="55">
        <v>-15531.6</v>
      </c>
      <c r="O59" s="55">
        <v>-60974</v>
      </c>
      <c r="P59" s="55">
        <f t="shared" si="16"/>
        <v>-715876.8999999999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6"/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5">
        <f t="shared" si="16"/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35">
        <f t="shared" si="16"/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5">
        <f t="shared" si="16"/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6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18" ref="B65:O65">SUM(B66:B101)</f>
        <v>0</v>
      </c>
      <c r="C65" s="55">
        <f t="shared" si="18"/>
        <v>0</v>
      </c>
      <c r="D65" s="35">
        <f t="shared" si="18"/>
        <v>-1103.33</v>
      </c>
      <c r="E65" s="35">
        <f t="shared" si="18"/>
        <v>-50071.01</v>
      </c>
      <c r="F65" s="35">
        <f t="shared" si="18"/>
        <v>0</v>
      </c>
      <c r="G65" s="35">
        <f t="shared" si="18"/>
        <v>-537.5</v>
      </c>
      <c r="H65" s="35">
        <f t="shared" si="18"/>
        <v>-7892.86</v>
      </c>
      <c r="I65" s="35">
        <f t="shared" si="18"/>
        <v>0</v>
      </c>
      <c r="J65" s="35">
        <f t="shared" si="18"/>
        <v>-5392.18</v>
      </c>
      <c r="K65" s="35">
        <f t="shared" si="18"/>
        <v>0</v>
      </c>
      <c r="L65" s="35">
        <f t="shared" si="18"/>
        <v>0</v>
      </c>
      <c r="M65" s="35">
        <f t="shared" si="18"/>
        <v>0</v>
      </c>
      <c r="N65" s="55">
        <f t="shared" si="18"/>
        <v>0</v>
      </c>
      <c r="O65" s="55">
        <f t="shared" si="18"/>
        <v>0</v>
      </c>
      <c r="P65" s="55">
        <f t="shared" si="16"/>
        <v>-64996.880000000005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0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-1103.33</v>
      </c>
      <c r="E68" s="35">
        <v>-2571.87</v>
      </c>
      <c r="F68" s="35">
        <v>0</v>
      </c>
      <c r="G68" s="19">
        <v>0</v>
      </c>
      <c r="H68" s="35">
        <v>-7892.86</v>
      </c>
      <c r="I68" s="19">
        <v>0</v>
      </c>
      <c r="J68" s="19">
        <v>-5392.18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-16960.239999999998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5">
        <f>SUM(B70:O70)</f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55">
        <f>SUM(B72:O72)</f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35">
        <v>0</v>
      </c>
      <c r="D76" s="35">
        <v>0</v>
      </c>
      <c r="E76" s="19">
        <v>0</v>
      </c>
      <c r="F76" s="35">
        <v>0</v>
      </c>
      <c r="G76" s="19">
        <v>0</v>
      </c>
      <c r="H76" s="19">
        <v>0</v>
      </c>
      <c r="I76" s="35">
        <v>0</v>
      </c>
      <c r="J76" s="35">
        <v>0</v>
      </c>
      <c r="K76" s="19">
        <v>0</v>
      </c>
      <c r="L76" s="19">
        <v>0</v>
      </c>
      <c r="M76" s="35">
        <v>0</v>
      </c>
      <c r="N76" s="19">
        <v>0</v>
      </c>
      <c r="O76" s="19">
        <v>0</v>
      </c>
      <c r="P76" s="55">
        <f>SUM(B76:O76)</f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55">
        <f>SUM(B78:O78)</f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157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35">
        <v>-537.5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55">
        <f>SUM(B100:O100)</f>
        <v>-537.5</v>
      </c>
      <c r="Q100" s="57"/>
      <c r="R100"/>
      <c r="S100"/>
    </row>
    <row r="101" spans="1:17" ht="18.75" customHeight="1">
      <c r="A101" s="53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158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5">
        <f>SUM(B102:O102)</f>
        <v>0</v>
      </c>
      <c r="Q102" s="46"/>
      <c r="R102"/>
      <c r="S102"/>
    </row>
    <row r="103" spans="1:19" ht="18.75" customHeight="1">
      <c r="A103" s="16" t="s">
        <v>104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aca="true" t="shared" si="19" ref="P103:P109">SUM(B103:O103)</f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19"/>
        <v>0</v>
      </c>
      <c r="Q104" s="45"/>
    </row>
    <row r="105" spans="1:17" ht="18.75" customHeight="1">
      <c r="A105" s="16" t="s">
        <v>105</v>
      </c>
      <c r="B105" s="24">
        <f aca="true" t="shared" si="20" ref="B105:G105">+B106+B107</f>
        <v>17409.72</v>
      </c>
      <c r="C105" s="24">
        <f t="shared" si="20"/>
        <v>24132.63</v>
      </c>
      <c r="D105" s="24">
        <f t="shared" si="20"/>
        <v>8108.73</v>
      </c>
      <c r="E105" s="24">
        <f t="shared" si="20"/>
        <v>0</v>
      </c>
      <c r="F105" s="24">
        <f t="shared" si="20"/>
        <v>7247.21</v>
      </c>
      <c r="G105" s="24">
        <f t="shared" si="20"/>
        <v>23055.24</v>
      </c>
      <c r="H105" s="24">
        <f aca="true" t="shared" si="21" ref="H105:M105">+H106+H107</f>
        <v>0</v>
      </c>
      <c r="I105" s="24">
        <f t="shared" si="21"/>
        <v>8742.61</v>
      </c>
      <c r="J105" s="24">
        <f t="shared" si="21"/>
        <v>1572.29</v>
      </c>
      <c r="K105" s="24">
        <f t="shared" si="21"/>
        <v>57132.60000000002</v>
      </c>
      <c r="L105" s="24">
        <f t="shared" si="21"/>
        <v>1454.79</v>
      </c>
      <c r="M105" s="24">
        <f t="shared" si="21"/>
        <v>8939.43</v>
      </c>
      <c r="N105" s="24">
        <f>+N106+N107</f>
        <v>2241.16</v>
      </c>
      <c r="O105" s="24">
        <f>+O106+O107</f>
        <v>3342.65</v>
      </c>
      <c r="P105" s="41">
        <f t="shared" si="19"/>
        <v>163379.06000000003</v>
      </c>
      <c r="Q105" s="61"/>
    </row>
    <row r="106" spans="1:17" ht="18" customHeight="1">
      <c r="A106" s="16" t="s">
        <v>106</v>
      </c>
      <c r="B106" s="24">
        <f>IF(+B43+B58+B65+B102+B108&lt;0,0,B43+B58+B65+B102+B108)</f>
        <v>0</v>
      </c>
      <c r="C106" s="24">
        <f aca="true" t="shared" si="22" ref="C106:O106">IF(+C43+C58+C65+C102+C108&lt;0,0,C43+C58+C65+C102+C108)</f>
        <v>0</v>
      </c>
      <c r="D106" s="24">
        <f t="shared" si="22"/>
        <v>0</v>
      </c>
      <c r="E106" s="24">
        <f t="shared" si="22"/>
        <v>0</v>
      </c>
      <c r="F106" s="24">
        <f t="shared" si="22"/>
        <v>0</v>
      </c>
      <c r="G106" s="24">
        <f t="shared" si="22"/>
        <v>0</v>
      </c>
      <c r="H106" s="24">
        <f t="shared" si="22"/>
        <v>0</v>
      </c>
      <c r="I106" s="24">
        <f t="shared" si="22"/>
        <v>0</v>
      </c>
      <c r="J106" s="24">
        <f t="shared" si="22"/>
        <v>0</v>
      </c>
      <c r="K106" s="24">
        <f t="shared" si="22"/>
        <v>53573.02000000002</v>
      </c>
      <c r="L106" s="24">
        <f t="shared" si="22"/>
        <v>0</v>
      </c>
      <c r="M106" s="24">
        <f t="shared" si="22"/>
        <v>0</v>
      </c>
      <c r="N106" s="24">
        <f t="shared" si="22"/>
        <v>0</v>
      </c>
      <c r="O106" s="24">
        <f t="shared" si="22"/>
        <v>0</v>
      </c>
      <c r="P106" s="41">
        <f t="shared" si="19"/>
        <v>53573.02000000002</v>
      </c>
      <c r="Q106" s="45"/>
    </row>
    <row r="107" spans="1:17" ht="18.75" customHeight="1">
      <c r="A107" s="16" t="s">
        <v>107</v>
      </c>
      <c r="B107" s="24">
        <f>IF(+B53+B103+B108&lt;0,B53,(B53+B103+B108))</f>
        <v>17409.72</v>
      </c>
      <c r="C107" s="24">
        <f>IF(+C53+C103+C108&lt;0,C53,(C53+C103+C108))</f>
        <v>24132.63</v>
      </c>
      <c r="D107" s="24">
        <f aca="true" t="shared" si="23" ref="D107:O107">IF(+D53+D103+D108&lt;0,D53,(D53+D103+D108))</f>
        <v>8108.73</v>
      </c>
      <c r="E107" s="24">
        <f t="shared" si="23"/>
        <v>0</v>
      </c>
      <c r="F107" s="24">
        <f t="shared" si="23"/>
        <v>7247.21</v>
      </c>
      <c r="G107" s="24">
        <f t="shared" si="23"/>
        <v>23055.24</v>
      </c>
      <c r="H107" s="24">
        <f t="shared" si="23"/>
        <v>0</v>
      </c>
      <c r="I107" s="24">
        <f t="shared" si="23"/>
        <v>8742.61</v>
      </c>
      <c r="J107" s="24">
        <f t="shared" si="23"/>
        <v>1572.29</v>
      </c>
      <c r="K107" s="24">
        <f t="shared" si="23"/>
        <v>3559.58</v>
      </c>
      <c r="L107" s="24">
        <f t="shared" si="23"/>
        <v>1454.79</v>
      </c>
      <c r="M107" s="24">
        <f t="shared" si="23"/>
        <v>8939.43</v>
      </c>
      <c r="N107" s="24">
        <f t="shared" si="23"/>
        <v>2241.16</v>
      </c>
      <c r="O107" s="24">
        <f t="shared" si="23"/>
        <v>3342.65</v>
      </c>
      <c r="P107" s="41">
        <f t="shared" si="19"/>
        <v>109806.03999999998</v>
      </c>
      <c r="Q107" s="62"/>
    </row>
    <row r="108" spans="1:18" ht="18.75" customHeight="1">
      <c r="A108" s="16" t="s">
        <v>108</v>
      </c>
      <c r="B108" s="35">
        <v>-1889756.56</v>
      </c>
      <c r="C108" s="35">
        <v>-3357309.740000001</v>
      </c>
      <c r="D108" s="35">
        <v>-2484914.6100000003</v>
      </c>
      <c r="E108" s="35">
        <v>-547006.1300000001</v>
      </c>
      <c r="F108" s="35">
        <v>-723567.38</v>
      </c>
      <c r="G108" s="35">
        <v>-1207405.0699999998</v>
      </c>
      <c r="H108" s="35">
        <v>-1310418.3200000003</v>
      </c>
      <c r="I108" s="35">
        <v>-788479.28</v>
      </c>
      <c r="J108" s="35">
        <v>-405783.22</v>
      </c>
      <c r="K108" s="35">
        <v>-149031.15999999997</v>
      </c>
      <c r="L108" s="35">
        <v>-943512.4800000001</v>
      </c>
      <c r="M108" s="35">
        <v>-1379963.01</v>
      </c>
      <c r="N108" s="35">
        <v>-623294.29</v>
      </c>
      <c r="O108" s="35">
        <v>-940626.4000000001</v>
      </c>
      <c r="P108" s="41">
        <f t="shared" si="19"/>
        <v>-16751067.650000004</v>
      </c>
      <c r="Q108" s="62"/>
      <c r="R108" s="48"/>
    </row>
    <row r="109" spans="1:19" ht="18.75" customHeight="1">
      <c r="A109" s="16" t="s">
        <v>109</v>
      </c>
      <c r="B109" s="35">
        <f>IF(B43+B58+B65+B102+B108&lt;0,B43+B58+B65+B102+B108,0)</f>
        <v>-1130492.85</v>
      </c>
      <c r="C109" s="35">
        <f aca="true" t="shared" si="24" ref="C109:O109">IF(C43+C58+C65+C102+C108&lt;0,C43+C58+C65+C102+C108,0)</f>
        <v>-2286816.4800000014</v>
      </c>
      <c r="D109" s="35">
        <f t="shared" si="24"/>
        <v>-1297968.1100000006</v>
      </c>
      <c r="E109" s="35">
        <f t="shared" si="24"/>
        <v>-388206.3200000001</v>
      </c>
      <c r="F109" s="35">
        <f t="shared" si="24"/>
        <v>-324937.58</v>
      </c>
      <c r="G109" s="35">
        <f t="shared" si="24"/>
        <v>-638840.5099999998</v>
      </c>
      <c r="H109" s="35">
        <f t="shared" si="24"/>
        <v>-769756.2100000003</v>
      </c>
      <c r="I109" s="35">
        <f t="shared" si="24"/>
        <v>-311211.11000000004</v>
      </c>
      <c r="J109" s="35">
        <f t="shared" si="24"/>
        <v>-259910.89999999994</v>
      </c>
      <c r="K109" s="35">
        <f t="shared" si="24"/>
        <v>0</v>
      </c>
      <c r="L109" s="35">
        <f t="shared" si="24"/>
        <v>-525796.4900000001</v>
      </c>
      <c r="M109" s="35">
        <f t="shared" si="24"/>
        <v>-758072.04</v>
      </c>
      <c r="N109" s="35">
        <f t="shared" si="24"/>
        <v>-443074.4700000001</v>
      </c>
      <c r="O109" s="35">
        <f t="shared" si="24"/>
        <v>-573476.4600000002</v>
      </c>
      <c r="P109" s="35">
        <f t="shared" si="19"/>
        <v>-9708559.530000005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110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163379.06000000006</v>
      </c>
      <c r="Q113" s="45"/>
    </row>
    <row r="114" spans="1:16" ht="18.75" customHeight="1">
      <c r="A114" s="26" t="s">
        <v>111</v>
      </c>
      <c r="B114" s="27">
        <v>2764.66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5" ref="P114:P123">SUM(B114:O114)</f>
        <v>2764.66</v>
      </c>
    </row>
    <row r="115" spans="1:16" ht="18.75" customHeight="1">
      <c r="A115" s="26" t="s">
        <v>112</v>
      </c>
      <c r="B115" s="27">
        <v>14645.06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5"/>
        <v>14645.06</v>
      </c>
    </row>
    <row r="116" spans="1:16" ht="18.75" customHeight="1">
      <c r="A116" s="26" t="s">
        <v>113</v>
      </c>
      <c r="B116" s="38">
        <v>0</v>
      </c>
      <c r="C116" s="27">
        <v>24132.63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5"/>
        <v>24132.63</v>
      </c>
    </row>
    <row r="117" spans="1:16" ht="18.75" customHeight="1">
      <c r="A117" s="26" t="s">
        <v>114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5"/>
        <v>0</v>
      </c>
    </row>
    <row r="118" spans="1:16" ht="18.75" customHeight="1">
      <c r="A118" s="26" t="s">
        <v>115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5"/>
        <v>0</v>
      </c>
    </row>
    <row r="119" spans="1:16" ht="18.75" customHeight="1">
      <c r="A119" s="26" t="s">
        <v>116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5"/>
        <v>0</v>
      </c>
    </row>
    <row r="120" spans="1:16" ht="18.75" customHeight="1">
      <c r="A120" s="26" t="s">
        <v>117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5"/>
        <v>0</v>
      </c>
    </row>
    <row r="121" spans="1:16" ht="18.75" customHeight="1">
      <c r="A121" s="26" t="s">
        <v>118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5"/>
        <v>0</v>
      </c>
    </row>
    <row r="122" spans="1:16" ht="18.75" customHeight="1">
      <c r="A122" s="26" t="s">
        <v>119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5"/>
        <v>0</v>
      </c>
    </row>
    <row r="123" spans="1:16" ht="18.75" customHeight="1">
      <c r="A123" s="26" t="s">
        <v>120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5"/>
        <v>0</v>
      </c>
    </row>
    <row r="124" spans="1:16" ht="18.75" customHeight="1">
      <c r="A124" s="26" t="s">
        <v>121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122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6" ref="P125:P145">SUM(B125:O125)</f>
        <v>0</v>
      </c>
    </row>
    <row r="126" spans="1:16" ht="18.75" customHeight="1">
      <c r="A126" s="26" t="s">
        <v>123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6"/>
        <v>0</v>
      </c>
    </row>
    <row r="127" spans="1:16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6"/>
        <v>0</v>
      </c>
    </row>
    <row r="128" spans="1:16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6"/>
        <v>0</v>
      </c>
    </row>
    <row r="129" spans="1:16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6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6"/>
        <v>0</v>
      </c>
      <c r="S130"/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6"/>
        <v>0</v>
      </c>
      <c r="S131"/>
    </row>
    <row r="132" spans="1:16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6"/>
        <v>0</v>
      </c>
    </row>
    <row r="133" spans="1:16" ht="18.75" customHeight="1">
      <c r="A133" s="26" t="s">
        <v>130</v>
      </c>
      <c r="B133" s="38">
        <v>0</v>
      </c>
      <c r="C133" s="38">
        <v>0</v>
      </c>
      <c r="D133" s="38">
        <v>0</v>
      </c>
      <c r="E133" s="38">
        <v>0</v>
      </c>
      <c r="F133" s="27">
        <v>7247.21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6"/>
        <v>7247.21</v>
      </c>
    </row>
    <row r="134" spans="1:18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6"/>
        <v>0</v>
      </c>
      <c r="Q134" s="68"/>
      <c r="R134" s="68"/>
    </row>
    <row r="135" spans="1:16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6"/>
        <v>0</v>
      </c>
    </row>
    <row r="136" spans="1:16" ht="18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6"/>
        <v>0</v>
      </c>
    </row>
    <row r="137" spans="1:16" ht="18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1572.29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6"/>
        <v>1572.29</v>
      </c>
    </row>
    <row r="138" spans="1:16" ht="18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57132.60000000002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6"/>
        <v>57132.60000000002</v>
      </c>
    </row>
    <row r="139" spans="1:17" ht="18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6"/>
        <v>0</v>
      </c>
      <c r="Q139"/>
    </row>
    <row r="140" spans="1:16" ht="18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6"/>
        <v>0</v>
      </c>
    </row>
    <row r="141" spans="1:16" ht="18" customHeight="1">
      <c r="A141" s="26" t="s">
        <v>138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23055.24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6"/>
        <v>23055.24</v>
      </c>
    </row>
    <row r="142" spans="1:16" ht="18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8742.61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6"/>
        <v>8742.61</v>
      </c>
    </row>
    <row r="143" spans="1:16" ht="18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1454.79</v>
      </c>
      <c r="M143" s="38">
        <v>0</v>
      </c>
      <c r="N143" s="38">
        <v>0</v>
      </c>
      <c r="O143" s="38">
        <v>0</v>
      </c>
      <c r="P143" s="39">
        <f t="shared" si="26"/>
        <v>1454.79</v>
      </c>
    </row>
    <row r="144" spans="1:16" ht="18" customHeight="1">
      <c r="A144" s="26" t="s">
        <v>141</v>
      </c>
      <c r="B144" s="38">
        <v>0</v>
      </c>
      <c r="C144" s="38">
        <v>0</v>
      </c>
      <c r="D144" s="70">
        <v>8108.73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6"/>
        <v>8108.73</v>
      </c>
    </row>
    <row r="145" spans="1:16" ht="18" customHeight="1">
      <c r="A145" s="26" t="s">
        <v>142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8939.43</v>
      </c>
      <c r="N145" s="71">
        <v>0</v>
      </c>
      <c r="O145" s="71">
        <v>0</v>
      </c>
      <c r="P145" s="39">
        <f t="shared" si="26"/>
        <v>8939.43</v>
      </c>
    </row>
    <row r="146" spans="1:16" ht="18" customHeight="1">
      <c r="A146" s="75" t="s">
        <v>147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2241.16</v>
      </c>
      <c r="O146" s="71">
        <v>0</v>
      </c>
      <c r="P146" s="39">
        <f>SUM(B146:O146)</f>
        <v>2241.16</v>
      </c>
    </row>
    <row r="147" spans="1:16" ht="18" customHeight="1">
      <c r="A147" s="73" t="s">
        <v>148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f>+O105</f>
        <v>3342.65</v>
      </c>
      <c r="P147" s="76">
        <f>SUM(B147:O147)</f>
        <v>3342.65</v>
      </c>
    </row>
    <row r="148" ht="18" customHeight="1">
      <c r="A148" s="80"/>
    </row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2021-05-18T21:17:50Z</dcterms:modified>
  <cp:category/>
  <cp:version/>
  <cp:contentType/>
  <cp:contentStatus/>
</cp:coreProperties>
</file>