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0" windowWidth="12255" windowHeight="7725" activeTab="0"/>
  </bookViews>
  <sheets>
    <sheet name="DETALHAMENTO CONCESSÃO" sheetId="1" r:id="rId1"/>
  </sheets>
  <definedNames>
    <definedName name="_xlnm.Print_Area" localSheetId="0">'DETALHAMENTO CONCESSÃO'!$A$1:$P$134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<sst xmlns="http://schemas.openxmlformats.org/spreadsheetml/2006/main" count="163" uniqueCount="161">
  <si>
    <t>Área 3</t>
  </si>
  <si>
    <t>Área 5</t>
  </si>
  <si>
    <t>Área 6</t>
  </si>
  <si>
    <t>Área 7</t>
  </si>
  <si>
    <t>Consórcio Bandeirante de Transporte</t>
  </si>
  <si>
    <t>Sambaíba Transportes Urbanos Ltda.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</si>
  <si>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</si>
  <si>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</si>
  <si>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</si>
  <si>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</si>
  <si>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</si>
  <si>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</si>
  <si>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</si>
  <si>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</si>
  <si>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</si>
  <si>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</si>
  <si>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</si>
  <si>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</si>
  <si>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</si>
  <si>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</si>
  <si>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</si>
  <si>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</si>
  <si>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</si>
  <si>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DEMONSTRATIVO DE REMUNERAÇÃO DOS CONCESSIONÁRIOS</t>
  </si>
  <si>
    <t>Express Transp. Urb Ltda</t>
  </si>
  <si>
    <t>Ambiental Transp. Urb. S.A.</t>
  </si>
  <si>
    <t>CONCESSIONÁRIAS / EMPRESAS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</si>
  <si>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</si>
  <si>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</si>
  <si>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</si>
  <si>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</si>
  <si>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</si>
  <si>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1.3.1. Idosos/Pessoas com Deficiência</t>
  </si>
  <si>
    <t>1.3.2. Estudante</t>
  </si>
  <si>
    <t>Área 4</t>
  </si>
  <si>
    <t>Mobibrasil</t>
  </si>
  <si>
    <t>Gatusa</t>
  </si>
  <si>
    <t>KBPX</t>
  </si>
  <si>
    <t>Via Sudeste</t>
  </si>
  <si>
    <t>Viação Grajaú</t>
  </si>
  <si>
    <t>Viação Metrópole</t>
  </si>
  <si>
    <t>Campo Belo</t>
  </si>
  <si>
    <t>Gato Preto</t>
  </si>
  <si>
    <t>Transpass</t>
  </si>
  <si>
    <t>2. Tarifa de Remuneração por Passageiro Transportado</t>
  </si>
  <si>
    <t>3. Fator de Transição</t>
  </si>
  <si>
    <t>4. Outros Itens de Remuneração (4.1 + 4.2)</t>
  </si>
  <si>
    <t>4.1.1.  Quantidade de AVL's Validados no Mês</t>
  </si>
  <si>
    <t>4.1.2.  Remuneração por AVL</t>
  </si>
  <si>
    <t>4.1.  Remuneração Mensal de AVL (4.1.1 x 4.1.2)</t>
  </si>
  <si>
    <t>4.2.  Remuneração dos Validadores Eletrônicos (4.2.1 x 4.2.2)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</si>
  <si>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</si>
  <si>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</si>
  <si>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</si>
  <si>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</si>
  <si>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Remuneração de AVL (4.1)</t>
  </si>
  <si>
    <t>5.1.3. Remuneração de Validadores Eletrônicos (5.2)</t>
  </si>
  <si>
    <t>5.1.4. Remuneração pela Operação dos Terminais</t>
  </si>
  <si>
    <t>5.1.5. Complemento Motoristas</t>
  </si>
  <si>
    <t>5.1. Remuneração pelo Transporte Coletivo (5.1.1 + 5.1.2....+ 5.1.9)</t>
  </si>
  <si>
    <t>5.2. Remuneração pelo Serviço Atende</t>
  </si>
  <si>
    <t>6. Acertos Financeiros (6.1 +6.2 + 6.3 + 6.4)</t>
  </si>
  <si>
    <t>6.1. Compensação da Receita Antecipada (6.1.1. + 6.1.2. + 6.1.3 + 6.1.4 + 6.1.5 + 6.1.6)</t>
  </si>
  <si>
    <t>6.1.1. Retida na Catraca (1.1.1 + 2.) x Tarifa do Dia)</t>
  </si>
  <si>
    <t>6.1.2. Ajuste de Bordo (1.1.1.2 x Tarifa do Dia)</t>
  </si>
  <si>
    <t>6.1.3. Bilhete Único sem Cadastro</t>
  </si>
  <si>
    <t>6.1.4. Venda de Cartões Estudantes (UNE/UMES)</t>
  </si>
  <si>
    <t>6.1.5. Arrecadação dos Postos das Garagens</t>
  </si>
  <si>
    <t>6.1.6. Venda de Talão de Zona Azul</t>
  </si>
  <si>
    <t xml:space="preserve">6.2. Ajustes Contratuais </t>
  </si>
  <si>
    <t>6.2.1. Aluguel de Frota Reversível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</si>
  <si>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</si>
  <si>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</si>
  <si>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</si>
  <si>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</si>
  <si>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</si>
  <si>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</si>
  <si>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</si>
  <si>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</si>
  <si>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</si>
  <si>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</si>
  <si>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</si>
  <si>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</si>
  <si>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</si>
  <si>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</si>
  <si>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6.2.16. Convênio Banco Mercedes / Daimler</t>
  </si>
  <si>
    <t>6.2.17. Descumprimento de Entrega Certidão Tributos</t>
  </si>
  <si>
    <t xml:space="preserve">6.2.18. Acerto Receita em Dinheiro 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</si>
  <si>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</si>
  <si>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</si>
  <si>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</si>
  <si>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</si>
  <si>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6.2.23. Retenção/Devolução - Implantação de Validadores</t>
  </si>
  <si>
    <t>6.2.24. Confissão de Dívida</t>
  </si>
  <si>
    <t>6.2.25. Acertos Financeiros - Terminais</t>
  </si>
  <si>
    <t>6.2.26. Receita de Exploração Comercial - Terminais</t>
  </si>
  <si>
    <t>6.2.27. Valor a ser transferido para terceiros - Terminais</t>
  </si>
  <si>
    <t>6.2.28. Custo Gerenciamento - Linha Turística</t>
  </si>
  <si>
    <t>6.2.29. Ajuste Financeiro</t>
  </si>
  <si>
    <t>6.2.30. Ajuste Financeiro Retroativo</t>
  </si>
  <si>
    <t xml:space="preserve">6.2.31. Ajuste de Remuneração Previsto Contratualmente </t>
  </si>
  <si>
    <t xml:space="preserve">6.2.32. Revisão do ajuste de Remuneração Previsto Contratualmente </t>
  </si>
  <si>
    <t xml:space="preserve">6.2.33. Criação Indevida de Recebedoria    </t>
  </si>
  <si>
    <t xml:space="preserve">6.2.34. Revisão Aluguel Frota Reversível    </t>
  </si>
  <si>
    <t xml:space="preserve">6.4. Revisão de Remuneração pelo Serviço Atende </t>
  </si>
  <si>
    <t>7. Remuneração Líquida a Pagar (7.1. + 7.2.)</t>
  </si>
  <si>
    <t>7.1. Pelo Transporte Coletivo (5.1 + 6.1 + 6.2 + 6.3)</t>
  </si>
  <si>
    <t>7.2. Pelo Serviço Atende (5.2 + 6.4 )</t>
  </si>
  <si>
    <t>7.2.1 Ajuste do dia anterior</t>
  </si>
  <si>
    <t>7.2.2 Ajuste para o dia seguinte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</si>
  <si>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</si>
  <si>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</si>
  <si>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</si>
  <si>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</si>
  <si>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</si>
  <si>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8.5. VIP - Transportes Urbanos Ltda.</t>
  </si>
  <si>
    <t>8.6. Consórcio Via Sul</t>
  </si>
  <si>
    <t>8.7. Via Sul Transportes Urbanos Ltda.</t>
  </si>
  <si>
    <t>8.8. Tupi Transportes Urbanos Piratininga Ltda.</t>
  </si>
  <si>
    <t>8.9. Mobibrasil Transp Urbano Ltda.</t>
  </si>
  <si>
    <t>8.10. Viação Cidade Dutra Ltda.</t>
  </si>
  <si>
    <t>8.11. Consórcio Unisul</t>
  </si>
  <si>
    <t>8.12. VIP - Transportes Urbanos Ltda.</t>
  </si>
  <si>
    <t>8.13. Viação Campo Belo Ltda.</t>
  </si>
  <si>
    <t>8.14. Transkuba Transportes Gerais Ltda.</t>
  </si>
  <si>
    <t>8.15. Viação Gatusa Transportes Urb. Ltda.</t>
  </si>
  <si>
    <t>8.16. Consórcio Sete</t>
  </si>
  <si>
    <t>8.17. Viação Gato Preto Ltda.</t>
  </si>
  <si>
    <t>8.18. Transpass Transp. de Pass. Ltda</t>
  </si>
  <si>
    <t>8.19. Ambiental Transportes Urbanos S.A.</t>
  </si>
  <si>
    <t>8.20. Express Transportes Urbanos Ltda</t>
  </si>
  <si>
    <t>8.21. Mobibrasil Transporte São Paulo Ltda.</t>
  </si>
  <si>
    <t>8.22. Viação Cidade Dutra Ltda.</t>
  </si>
  <si>
    <t>8.23. Ambiental Transportes Urbanos S.A.</t>
  </si>
  <si>
    <t>8.24  Viação Gatusa Transportes Urb. Ltda.</t>
  </si>
  <si>
    <t>8.25  KBPX.</t>
  </si>
  <si>
    <t>8.26. VIP - Transportes Urbanos Ltda.</t>
  </si>
  <si>
    <t>8.27. City Transporte Urbano Ltda.</t>
  </si>
  <si>
    <t>8.28. Via Sudeste Transportes Ltda.</t>
  </si>
  <si>
    <t>8.29. Viação Grajaú S.A.</t>
  </si>
  <si>
    <t>8.30. Viação Metrópole Paulista S.A. - Área 7</t>
  </si>
  <si>
    <t>8.31. Viação Metrópole Paulista S.A. - Área 3</t>
  </si>
  <si>
    <t>8.32. Viação Campo Belo Ltda.</t>
  </si>
  <si>
    <t>5.1.6. Ajuste do Fator de Transição (3 x 5.1.1)</t>
  </si>
  <si>
    <t>5.1.7. Adicional de Remuneração para Veículos com Ar Condicionado</t>
  </si>
  <si>
    <t>5.1.8. Ajustes de Custos e Investimentos Previsto nos Editais e Não Aplicáveis</t>
  </si>
  <si>
    <t>5.1.9. Ajuste na Remuneração pela Frota com Idade Superior aos Limites dos Editais</t>
  </si>
  <si>
    <t>8.33. Viação Gato Preto Ltda.</t>
  </si>
  <si>
    <t>8.34. Transpass Transp. de Pass. Ltda</t>
  </si>
  <si>
    <t>Lote E1/AR1</t>
  </si>
  <si>
    <t>Lote E2/AR2</t>
  </si>
  <si>
    <t>Lote E5/AR6</t>
  </si>
  <si>
    <t>E9</t>
  </si>
  <si>
    <t>AR7</t>
  </si>
  <si>
    <t>Lote E8/AR9 (1)</t>
  </si>
  <si>
    <t>AR8</t>
  </si>
  <si>
    <t>Lote E8/AR9 (2)</t>
  </si>
  <si>
    <t>OPERAÇÃO 03/09/19 - VENCIMENTO 10/09/19</t>
  </si>
  <si>
    <t>6.2.35. Descumprimento Transferência da Garagem</t>
  </si>
  <si>
    <t>6.3. Revisão de Remuneração pelo Transporte Coletivo ¹</t>
  </si>
  <si>
    <t>¹ Reajuste da tarifa de remuneração. Períodos de operação: Metrópole, de 13/06/19 a 08/09/19. Sudeste, de 19/06/19 a 08/09/19. Grajaú, de 24/06/19 a 08/09/19.</t>
  </si>
</sst>
</file>

<file path=xl/styles.xml><?xml version="1.0" encoding="utf-8"?>
<styleSheet xmlns="http://schemas.openxmlformats.org/spreadsheetml/2006/main">
  <numFmts count="4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  <numFmt numFmtId="187" formatCode="&quot;Sim&quot;;&quot;Sim&quot;;&quot;Não&quot;"/>
    <numFmt numFmtId="188" formatCode="&quot;Verdadeiro&quot;;&quot;Verdadeiro&quot;;&quot;Falso&quot;"/>
    <numFmt numFmtId="189" formatCode="&quot;Ativar&quot;;&quot;Ativar&quot;;&quot;Desativar&quot;"/>
    <numFmt numFmtId="190" formatCode="[$€-2]\ #,##0.00_);[Red]\([$€-2]\ #,##0.00\)"/>
    <numFmt numFmtId="191" formatCode="&quot;R$&quot;\ #,##0.00"/>
    <numFmt numFmtId="192" formatCode="_(* #,##0.000000000_);_(* \(#,##0.000000000\);_(* &quot;-&quot;??_);_(@_)"/>
    <numFmt numFmtId="193" formatCode="_(* #,##0.0000000000_);_(* \(#,##0.0000000000\);_(* &quot;-&quot;??_);_(@_)"/>
    <numFmt numFmtId="194" formatCode="_(* #,##0.00000000000_);_(* \(#,##0.00000000000\);_(* &quot;-&quot;??_);_(@_)"/>
    <numFmt numFmtId="195" formatCode="_(* #,##0.000000000000_);_(* \(#,##0.000000000000\);_(* &quot;-&quot;??_);_(@_)"/>
    <numFmt numFmtId="196" formatCode="_(* #,##0.0000000000000_);_(* \(#,##0.0000000000000\);_(* &quot;-&quot;??_);_(@_)"/>
    <numFmt numFmtId="197" formatCode="_-* #,##0.000000000000000_-;\-* #,##0.000000000000000_-;_-* &quot;-&quot;???????????????_-;_-@_-"/>
    <numFmt numFmtId="198" formatCode="_-&quot;R$&quot;\ * #,##0.000000000000000_-;\-&quot;R$&quot;\ * #,##0.000000000000000_-;_-&quot;R$&quot;\ * &quot;-&quot;???????????????_-;_-@_-"/>
    <numFmt numFmtId="199" formatCode="#,##0.000000000000000"/>
    <numFmt numFmtId="200" formatCode="&quot;R$&quot;\ #,##0.000000000000000"/>
  </numFmts>
  <fonts count="47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>
        <color indexed="63"/>
      </right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3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8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0" fontId="33" fillId="0" borderId="11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3" fillId="0" borderId="13" xfId="0" applyFont="1" applyFill="1" applyBorder="1" applyAlignment="1">
      <alignment horizontal="left" vertical="center" indent="1"/>
    </xf>
    <xf numFmtId="172" fontId="33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3" fillId="0" borderId="4" xfId="53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3"/>
    </xf>
    <xf numFmtId="172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3" fillId="0" borderId="4" xfId="0" applyFont="1" applyFill="1" applyBorder="1" applyAlignment="1">
      <alignment horizontal="left" vertical="center" indent="2"/>
    </xf>
    <xf numFmtId="172" fontId="33" fillId="0" borderId="4" xfId="0" applyNumberFormat="1" applyFont="1" applyFill="1" applyBorder="1" applyAlignment="1">
      <alignment vertical="center"/>
    </xf>
    <xf numFmtId="171" fontId="33" fillId="0" borderId="4" xfId="53" applyFont="1" applyFill="1" applyBorder="1" applyAlignment="1">
      <alignment vertical="center"/>
    </xf>
    <xf numFmtId="171" fontId="33" fillId="0" borderId="4" xfId="46" applyNumberFormat="1" applyFont="1" applyFill="1" applyBorder="1" applyAlignment="1">
      <alignment horizontal="center" vertical="center"/>
    </xf>
    <xf numFmtId="171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44" fontId="33" fillId="0" borderId="4" xfId="46" applyFont="1" applyFill="1" applyBorder="1" applyAlignment="1">
      <alignment horizontal="center" vertical="center"/>
    </xf>
    <xf numFmtId="44" fontId="33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3" fillId="0" borderId="4" xfId="0" applyFont="1" applyFill="1" applyBorder="1" applyAlignment="1">
      <alignment horizontal="left" vertical="center" wrapText="1" indent="2"/>
    </xf>
    <xf numFmtId="171" fontId="33" fillId="0" borderId="4" xfId="53" applyFont="1" applyFill="1" applyBorder="1" applyAlignment="1">
      <alignment horizontal="center" vertical="center"/>
    </xf>
    <xf numFmtId="173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1"/>
    </xf>
    <xf numFmtId="0" fontId="33" fillId="0" borderId="4" xfId="0" applyFont="1" applyFill="1" applyBorder="1" applyAlignment="1">
      <alignment horizontal="left" vertical="center" wrapText="1" indent="3"/>
    </xf>
    <xf numFmtId="174" fontId="33" fillId="0" borderId="4" xfId="46" applyNumberFormat="1" applyFont="1" applyFill="1" applyBorder="1" applyAlignment="1">
      <alignment vertical="center"/>
    </xf>
    <xf numFmtId="44" fontId="33" fillId="0" borderId="4" xfId="46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33" fillId="0" borderId="13" xfId="46" applyNumberFormat="1" applyFont="1" applyFill="1" applyBorder="1" applyAlignment="1">
      <alignment vertical="center"/>
    </xf>
    <xf numFmtId="174" fontId="33" fillId="0" borderId="4" xfId="46" applyNumberFormat="1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left" vertical="center" indent="2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3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3" fillId="0" borderId="15" xfId="46" applyNumberFormat="1" applyFont="1" applyFill="1" applyBorder="1" applyAlignment="1">
      <alignment horizontal="center" vertical="center"/>
    </xf>
    <xf numFmtId="171" fontId="33" fillId="35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indent="2"/>
    </xf>
    <xf numFmtId="44" fontId="33" fillId="35" borderId="4" xfId="46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indent="3"/>
    </xf>
    <xf numFmtId="172" fontId="33" fillId="35" borderId="4" xfId="46" applyNumberFormat="1" applyFont="1" applyFill="1" applyBorder="1" applyAlignment="1">
      <alignment horizontal="center" vertical="center"/>
    </xf>
    <xf numFmtId="174" fontId="33" fillId="35" borderId="4" xfId="46" applyNumberFormat="1" applyFont="1" applyFill="1" applyBorder="1" applyAlignment="1">
      <alignment vertical="center"/>
    </xf>
    <xf numFmtId="171" fontId="0" fillId="35" borderId="4" xfId="46" applyNumberFormat="1" applyFont="1" applyFill="1" applyBorder="1" applyAlignment="1">
      <alignment vertical="center"/>
    </xf>
    <xf numFmtId="171" fontId="33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72" fontId="33" fillId="0" borderId="4" xfId="46" applyNumberFormat="1" applyFont="1" applyFill="1" applyBorder="1" applyAlignment="1">
      <alignment horizontal="center" vertical="center"/>
    </xf>
    <xf numFmtId="0" fontId="22" fillId="35" borderId="4" xfId="0" applyFont="1" applyFill="1" applyBorder="1" applyAlignment="1">
      <alignment horizontal="left" vertical="center" indent="3"/>
    </xf>
    <xf numFmtId="4" fontId="44" fillId="0" borderId="0" xfId="0" applyNumberFormat="1" applyFont="1" applyAlignment="1">
      <alignment/>
    </xf>
    <xf numFmtId="4" fontId="0" fillId="0" borderId="0" xfId="0" applyNumberFormat="1" applyFont="1" applyFill="1" applyAlignment="1">
      <alignment vertical="center"/>
    </xf>
    <xf numFmtId="0" fontId="33" fillId="35" borderId="4" xfId="0" applyFont="1" applyFill="1" applyBorder="1" applyAlignment="1">
      <alignment horizontal="left" vertical="center" indent="4"/>
    </xf>
    <xf numFmtId="172" fontId="33" fillId="35" borderId="4" xfId="53" applyNumberFormat="1" applyFont="1" applyFill="1" applyBorder="1" applyAlignment="1">
      <alignment vertical="center"/>
    </xf>
    <xf numFmtId="172" fontId="0" fillId="35" borderId="0" xfId="53" applyNumberFormat="1" applyFont="1" applyFill="1" applyAlignment="1">
      <alignment vertical="center"/>
    </xf>
    <xf numFmtId="172" fontId="0" fillId="35" borderId="0" xfId="0" applyNumberFormat="1" applyFont="1" applyFill="1" applyAlignment="1">
      <alignment vertical="center"/>
    </xf>
    <xf numFmtId="44" fontId="0" fillId="35" borderId="0" xfId="0" applyNumberFormat="1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1" fontId="2" fillId="0" borderId="4" xfId="49" applyFont="1" applyFill="1" applyBorder="1" applyAlignment="1">
      <alignment horizontal="center" vertical="center" wrapText="1"/>
      <protection/>
    </xf>
    <xf numFmtId="191" fontId="0" fillId="0" borderId="4" xfId="46" applyNumberFormat="1" applyFont="1" applyBorder="1" applyAlignment="1">
      <alignment vertical="center"/>
    </xf>
    <xf numFmtId="171" fontId="0" fillId="0" borderId="4" xfId="53" applyFont="1" applyFill="1" applyBorder="1" applyAlignment="1">
      <alignment vertical="center"/>
    </xf>
    <xf numFmtId="44" fontId="0" fillId="0" borderId="4" xfId="46" applyNumberFormat="1" applyFont="1" applyFill="1" applyBorder="1" applyAlignment="1">
      <alignment vertical="center"/>
    </xf>
    <xf numFmtId="0" fontId="0" fillId="0" borderId="17" xfId="0" applyFill="1" applyBorder="1" applyAlignment="1">
      <alignment horizontal="left" vertical="center" indent="2"/>
    </xf>
    <xf numFmtId="193" fontId="33" fillId="0" borderId="4" xfId="46" applyNumberFormat="1" applyFont="1" applyFill="1" applyBorder="1" applyAlignment="1">
      <alignment horizontal="center" vertical="center"/>
    </xf>
    <xf numFmtId="0" fontId="0" fillId="0" borderId="16" xfId="0" applyFill="1" applyBorder="1" applyAlignment="1">
      <alignment horizontal="left" vertical="center" indent="2"/>
    </xf>
    <xf numFmtId="44" fontId="0" fillId="0" borderId="15" xfId="46" applyFont="1" applyFill="1" applyBorder="1" applyAlignment="1">
      <alignment vertical="center"/>
    </xf>
    <xf numFmtId="171" fontId="0" fillId="0" borderId="15" xfId="53" applyFont="1" applyFill="1" applyBorder="1" applyAlignment="1">
      <alignment vertical="center"/>
    </xf>
    <xf numFmtId="44" fontId="0" fillId="0" borderId="15" xfId="46" applyNumberFormat="1" applyFont="1" applyFill="1" applyBorder="1" applyAlignment="1">
      <alignment vertical="center"/>
    </xf>
    <xf numFmtId="193" fontId="33" fillId="0" borderId="4" xfId="53" applyNumberFormat="1" applyFont="1" applyFill="1" applyBorder="1" applyAlignment="1">
      <alignment horizontal="center" vertical="center"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20" xfId="0" applyFont="1" applyFill="1" applyBorder="1" applyAlignment="1">
      <alignment horizontal="center" vertical="center"/>
    </xf>
    <xf numFmtId="0" fontId="46" fillId="0" borderId="0" xfId="0" applyFont="1" applyFill="1" applyAlignment="1">
      <alignment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48"/>
  <sheetViews>
    <sheetView showGridLines="0" tabSelected="1" zoomScale="80" zoomScaleNormal="80" zoomScaleSheetLayoutView="70" zoomScalePageLayoutView="0" workbookViewId="0" topLeftCell="A1">
      <selection activeCell="A1" sqref="A1:P1"/>
    </sheetView>
  </sheetViews>
  <sheetFormatPr defaultColWidth="9.00390625" defaultRowHeight="14.25"/>
  <cols>
    <col min="1" max="1" width="82.00390625" style="1" bestFit="1" customWidth="1"/>
    <col min="2" max="15" width="17.375" style="1" customWidth="1"/>
    <col min="16" max="16" width="18.75390625" style="1" customWidth="1"/>
    <col min="17" max="17" width="18.50390625" style="1" customWidth="1"/>
    <col min="18" max="18" width="10.125" style="1" bestFit="1" customWidth="1"/>
    <col min="19" max="16384" width="9.00390625" style="1" customWidth="1"/>
  </cols>
  <sheetData>
    <row r="1" spans="1:16" ht="21">
      <c r="A1" s="80" t="s">
        <v>23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</row>
    <row r="2" spans="1:16" ht="21">
      <c r="A2" s="81" t="s">
        <v>157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</row>
    <row r="3" spans="1:16" ht="15.75">
      <c r="A3" s="4"/>
      <c r="B3" s="5"/>
      <c r="C3" s="4" t="s">
        <v>6</v>
      </c>
      <c r="D3" s="6">
        <v>4.3</v>
      </c>
      <c r="E3" s="6"/>
      <c r="F3" s="6"/>
      <c r="G3" s="7"/>
      <c r="H3" s="7"/>
      <c r="I3" s="7"/>
      <c r="J3" s="7"/>
      <c r="K3" s="7"/>
      <c r="L3" s="7"/>
      <c r="M3" s="7"/>
      <c r="N3" s="7"/>
      <c r="O3" s="7"/>
      <c r="P3" s="4"/>
    </row>
    <row r="4" spans="1:16" ht="15.75">
      <c r="A4" s="82" t="s">
        <v>7</v>
      </c>
      <c r="B4" s="84" t="s">
        <v>26</v>
      </c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4"/>
      <c r="P4" s="83" t="s">
        <v>8</v>
      </c>
    </row>
    <row r="5" spans="1:16" ht="38.25">
      <c r="A5" s="82"/>
      <c r="B5" s="28" t="s">
        <v>4</v>
      </c>
      <c r="C5" s="28" t="s">
        <v>5</v>
      </c>
      <c r="D5" s="69" t="s">
        <v>40</v>
      </c>
      <c r="E5" s="69" t="s">
        <v>25</v>
      </c>
      <c r="F5" s="69" t="s">
        <v>24</v>
      </c>
      <c r="G5" s="28" t="s">
        <v>38</v>
      </c>
      <c r="H5" s="28" t="s">
        <v>35</v>
      </c>
      <c r="I5" s="28" t="s">
        <v>39</v>
      </c>
      <c r="J5" s="28" t="s">
        <v>36</v>
      </c>
      <c r="K5" s="28" t="s">
        <v>37</v>
      </c>
      <c r="L5" s="28" t="s">
        <v>40</v>
      </c>
      <c r="M5" s="28" t="s">
        <v>41</v>
      </c>
      <c r="N5" s="28" t="s">
        <v>42</v>
      </c>
      <c r="O5" s="28" t="s">
        <v>43</v>
      </c>
      <c r="P5" s="82"/>
    </row>
    <row r="6" spans="1:16" ht="18.75" customHeight="1">
      <c r="A6" s="82"/>
      <c r="B6" s="3" t="s">
        <v>149</v>
      </c>
      <c r="C6" s="3" t="s">
        <v>150</v>
      </c>
      <c r="D6" s="3" t="s">
        <v>0</v>
      </c>
      <c r="E6" s="3" t="s">
        <v>34</v>
      </c>
      <c r="F6" s="3" t="s">
        <v>34</v>
      </c>
      <c r="G6" s="3" t="s">
        <v>1</v>
      </c>
      <c r="H6" s="3" t="s">
        <v>151</v>
      </c>
      <c r="I6" s="3" t="s">
        <v>2</v>
      </c>
      <c r="J6" s="3" t="s">
        <v>152</v>
      </c>
      <c r="K6" s="3" t="s">
        <v>153</v>
      </c>
      <c r="L6" s="3" t="s">
        <v>3</v>
      </c>
      <c r="M6" s="3" t="s">
        <v>154</v>
      </c>
      <c r="N6" s="3" t="s">
        <v>155</v>
      </c>
      <c r="O6" s="3" t="s">
        <v>156</v>
      </c>
      <c r="P6" s="82"/>
    </row>
    <row r="7" spans="1:19" ht="17.25" customHeight="1">
      <c r="A7" s="8" t="s">
        <v>20</v>
      </c>
      <c r="B7" s="9">
        <f aca="true" t="shared" si="0" ref="B7:P7">+B8+B20+B24+B27</f>
        <v>559789</v>
      </c>
      <c r="C7" s="9">
        <f t="shared" si="0"/>
        <v>742804</v>
      </c>
      <c r="D7" s="9">
        <f t="shared" si="0"/>
        <v>728790</v>
      </c>
      <c r="E7" s="9">
        <f>+E8+E20+E24+E27</f>
        <v>114379</v>
      </c>
      <c r="F7" s="9">
        <f>+F8+F20+F24+F27</f>
        <v>305239</v>
      </c>
      <c r="G7" s="9">
        <f t="shared" si="0"/>
        <v>470734</v>
      </c>
      <c r="H7" s="9">
        <f t="shared" si="0"/>
        <v>354796</v>
      </c>
      <c r="I7" s="9">
        <f t="shared" si="0"/>
        <v>290876</v>
      </c>
      <c r="J7" s="9">
        <f t="shared" si="0"/>
        <v>144970</v>
      </c>
      <c r="K7" s="9">
        <f t="shared" si="0"/>
        <v>147910</v>
      </c>
      <c r="L7" s="9">
        <f t="shared" si="0"/>
        <v>303204</v>
      </c>
      <c r="M7" s="9">
        <f t="shared" si="0"/>
        <v>444810</v>
      </c>
      <c r="N7" s="9">
        <f t="shared" si="0"/>
        <v>165630</v>
      </c>
      <c r="O7" s="9">
        <f t="shared" si="0"/>
        <v>318615</v>
      </c>
      <c r="P7" s="9">
        <f t="shared" si="0"/>
        <v>5092546</v>
      </c>
      <c r="Q7" s="43"/>
      <c r="R7"/>
      <c r="S7"/>
    </row>
    <row r="8" spans="1:19" ht="17.25" customHeight="1">
      <c r="A8" s="10" t="s">
        <v>31</v>
      </c>
      <c r="B8" s="11">
        <f>B9+B12+B16</f>
        <v>290343</v>
      </c>
      <c r="C8" s="11">
        <f aca="true" t="shared" si="1" ref="C8:O8">C9+C12+C16</f>
        <v>393744</v>
      </c>
      <c r="D8" s="11">
        <f t="shared" si="1"/>
        <v>354599</v>
      </c>
      <c r="E8" s="11">
        <f>E9+E12+E16</f>
        <v>54254</v>
      </c>
      <c r="F8" s="11">
        <f>F9+F12+F16</f>
        <v>148355</v>
      </c>
      <c r="G8" s="11">
        <f t="shared" si="1"/>
        <v>250081</v>
      </c>
      <c r="H8" s="11">
        <f t="shared" si="1"/>
        <v>196226</v>
      </c>
      <c r="I8" s="11">
        <f t="shared" si="1"/>
        <v>139144</v>
      </c>
      <c r="J8" s="11">
        <f t="shared" si="1"/>
        <v>83346</v>
      </c>
      <c r="K8" s="11">
        <f t="shared" si="1"/>
        <v>81194</v>
      </c>
      <c r="L8" s="11">
        <f t="shared" si="1"/>
        <v>149849</v>
      </c>
      <c r="M8" s="11">
        <f t="shared" si="1"/>
        <v>236010</v>
      </c>
      <c r="N8" s="11">
        <f t="shared" si="1"/>
        <v>82661</v>
      </c>
      <c r="O8" s="11">
        <f t="shared" si="1"/>
        <v>189478</v>
      </c>
      <c r="P8" s="11">
        <f>SUM(B8:O8)</f>
        <v>2649284</v>
      </c>
      <c r="Q8"/>
      <c r="R8"/>
      <c r="S8"/>
    </row>
    <row r="9" spans="1:19" ht="17.25" customHeight="1">
      <c r="A9" s="15" t="s">
        <v>9</v>
      </c>
      <c r="B9" s="13">
        <f>+B10+B11</f>
        <v>29623</v>
      </c>
      <c r="C9" s="13">
        <f aca="true" t="shared" si="2" ref="C9:O9">+C10+C11</f>
        <v>42122</v>
      </c>
      <c r="D9" s="13">
        <f t="shared" si="2"/>
        <v>35452</v>
      </c>
      <c r="E9" s="13">
        <f>+E10+E11</f>
        <v>6661</v>
      </c>
      <c r="F9" s="13">
        <f>+F10+F11</f>
        <v>13529</v>
      </c>
      <c r="G9" s="13">
        <f t="shared" si="2"/>
        <v>26180</v>
      </c>
      <c r="H9" s="13">
        <f t="shared" si="2"/>
        <v>19783</v>
      </c>
      <c r="I9" s="13">
        <f t="shared" si="2"/>
        <v>9803</v>
      </c>
      <c r="J9" s="13">
        <f t="shared" si="2"/>
        <v>5446</v>
      </c>
      <c r="K9" s="13">
        <f t="shared" si="2"/>
        <v>6985</v>
      </c>
      <c r="L9" s="13">
        <f t="shared" si="2"/>
        <v>7545</v>
      </c>
      <c r="M9" s="13">
        <f t="shared" si="2"/>
        <v>15119</v>
      </c>
      <c r="N9" s="13">
        <f t="shared" si="2"/>
        <v>10386</v>
      </c>
      <c r="O9" s="13">
        <f t="shared" si="2"/>
        <v>24810</v>
      </c>
      <c r="P9" s="11">
        <f aca="true" t="shared" si="3" ref="P9:P27">SUM(B9:O9)</f>
        <v>253444</v>
      </c>
      <c r="Q9"/>
      <c r="R9"/>
      <c r="S9"/>
    </row>
    <row r="10" spans="1:19" ht="17.25" customHeight="1">
      <c r="A10" s="29" t="s">
        <v>10</v>
      </c>
      <c r="B10" s="13">
        <v>29623</v>
      </c>
      <c r="C10" s="13">
        <v>42122</v>
      </c>
      <c r="D10" s="13">
        <v>35452</v>
      </c>
      <c r="E10" s="13">
        <v>6661</v>
      </c>
      <c r="F10" s="13">
        <v>13529</v>
      </c>
      <c r="G10" s="13">
        <v>26180</v>
      </c>
      <c r="H10" s="13">
        <v>19783</v>
      </c>
      <c r="I10" s="13">
        <v>9803</v>
      </c>
      <c r="J10" s="13">
        <v>5446</v>
      </c>
      <c r="K10" s="13">
        <v>6985</v>
      </c>
      <c r="L10" s="13">
        <v>7545</v>
      </c>
      <c r="M10" s="13">
        <v>15119</v>
      </c>
      <c r="N10" s="13">
        <v>10386</v>
      </c>
      <c r="O10" s="13">
        <v>24810</v>
      </c>
      <c r="P10" s="11">
        <f t="shared" si="3"/>
        <v>253444</v>
      </c>
      <c r="Q10"/>
      <c r="R10"/>
      <c r="S10"/>
    </row>
    <row r="11" spans="1:19" ht="17.25" customHeight="1">
      <c r="A11" s="29" t="s">
        <v>11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13">
        <v>0</v>
      </c>
      <c r="P11" s="11">
        <f t="shared" si="3"/>
        <v>0</v>
      </c>
      <c r="Q11"/>
      <c r="R11"/>
      <c r="S11"/>
    </row>
    <row r="12" spans="1:19" ht="17.25" customHeight="1">
      <c r="A12" s="15" t="s">
        <v>21</v>
      </c>
      <c r="B12" s="17">
        <f aca="true" t="shared" si="4" ref="B12:O12">SUM(B13:B15)</f>
        <v>247758</v>
      </c>
      <c r="C12" s="17">
        <f t="shared" si="4"/>
        <v>333647</v>
      </c>
      <c r="D12" s="17">
        <f t="shared" si="4"/>
        <v>303699</v>
      </c>
      <c r="E12" s="17">
        <f>SUM(E13:E15)</f>
        <v>44875</v>
      </c>
      <c r="F12" s="17">
        <f>SUM(F13:F15)</f>
        <v>127570</v>
      </c>
      <c r="G12" s="17">
        <f t="shared" si="4"/>
        <v>212955</v>
      </c>
      <c r="H12" s="17">
        <f t="shared" si="4"/>
        <v>167268</v>
      </c>
      <c r="I12" s="17">
        <f t="shared" si="4"/>
        <v>121398</v>
      </c>
      <c r="J12" s="17">
        <f t="shared" si="4"/>
        <v>72938</v>
      </c>
      <c r="K12" s="17">
        <f t="shared" si="4"/>
        <v>70178</v>
      </c>
      <c r="L12" s="17">
        <f t="shared" si="4"/>
        <v>133485</v>
      </c>
      <c r="M12" s="17">
        <f t="shared" si="4"/>
        <v>208765</v>
      </c>
      <c r="N12" s="17">
        <f t="shared" si="4"/>
        <v>67318</v>
      </c>
      <c r="O12" s="17">
        <f t="shared" si="4"/>
        <v>157351</v>
      </c>
      <c r="P12" s="11">
        <f t="shared" si="3"/>
        <v>2269205</v>
      </c>
      <c r="Q12"/>
      <c r="R12"/>
      <c r="S12"/>
    </row>
    <row r="13" spans="1:19" s="58" customFormat="1" ht="17.25" customHeight="1">
      <c r="A13" s="63" t="s">
        <v>12</v>
      </c>
      <c r="B13" s="64">
        <v>104010</v>
      </c>
      <c r="C13" s="64">
        <v>148383</v>
      </c>
      <c r="D13" s="64">
        <v>140878</v>
      </c>
      <c r="E13" s="64">
        <v>21742</v>
      </c>
      <c r="F13" s="64">
        <v>59705</v>
      </c>
      <c r="G13" s="64">
        <v>95359</v>
      </c>
      <c r="H13" s="64">
        <v>72813</v>
      </c>
      <c r="I13" s="64">
        <v>55993</v>
      </c>
      <c r="J13" s="64">
        <v>30163</v>
      </c>
      <c r="K13" s="64">
        <v>30387</v>
      </c>
      <c r="L13" s="64">
        <v>58225</v>
      </c>
      <c r="M13" s="64">
        <v>86176</v>
      </c>
      <c r="N13" s="64">
        <v>28696</v>
      </c>
      <c r="O13" s="64">
        <v>65806</v>
      </c>
      <c r="P13" s="11">
        <f t="shared" si="3"/>
        <v>998336</v>
      </c>
      <c r="Q13" s="65"/>
      <c r="R13" s="66"/>
      <c r="S13"/>
    </row>
    <row r="14" spans="1:19" s="58" customFormat="1" ht="17.25" customHeight="1">
      <c r="A14" s="63" t="s">
        <v>13</v>
      </c>
      <c r="B14" s="64">
        <v>126965</v>
      </c>
      <c r="C14" s="64">
        <v>160391</v>
      </c>
      <c r="D14" s="64">
        <v>143795</v>
      </c>
      <c r="E14" s="64">
        <v>19114</v>
      </c>
      <c r="F14" s="64">
        <v>61426</v>
      </c>
      <c r="G14" s="64">
        <v>103632</v>
      </c>
      <c r="H14" s="64">
        <v>84340</v>
      </c>
      <c r="I14" s="64">
        <v>58871</v>
      </c>
      <c r="J14" s="64">
        <v>39038</v>
      </c>
      <c r="K14" s="64">
        <v>36046</v>
      </c>
      <c r="L14" s="64">
        <v>69821</v>
      </c>
      <c r="M14" s="64">
        <v>111244</v>
      </c>
      <c r="N14" s="64">
        <v>30882</v>
      </c>
      <c r="O14" s="64">
        <v>79525</v>
      </c>
      <c r="P14" s="11">
        <f t="shared" si="3"/>
        <v>1125090</v>
      </c>
      <c r="Q14" s="65"/>
      <c r="R14"/>
      <c r="S14"/>
    </row>
    <row r="15" spans="1:19" ht="17.25" customHeight="1">
      <c r="A15" s="14" t="s">
        <v>14</v>
      </c>
      <c r="B15" s="13">
        <v>16783</v>
      </c>
      <c r="C15" s="13">
        <v>24873</v>
      </c>
      <c r="D15" s="13">
        <v>19026</v>
      </c>
      <c r="E15" s="13">
        <v>4019</v>
      </c>
      <c r="F15" s="13">
        <v>6439</v>
      </c>
      <c r="G15" s="13">
        <v>13964</v>
      </c>
      <c r="H15" s="13">
        <v>10115</v>
      </c>
      <c r="I15" s="13">
        <v>6534</v>
      </c>
      <c r="J15" s="13">
        <v>3737</v>
      </c>
      <c r="K15" s="13">
        <v>3745</v>
      </c>
      <c r="L15" s="13">
        <v>5439</v>
      </c>
      <c r="M15" s="13">
        <v>11345</v>
      </c>
      <c r="N15" s="13">
        <v>7740</v>
      </c>
      <c r="O15" s="13">
        <v>12020</v>
      </c>
      <c r="P15" s="11">
        <f t="shared" si="3"/>
        <v>145779</v>
      </c>
      <c r="Q15"/>
      <c r="R15"/>
      <c r="S15"/>
    </row>
    <row r="16" spans="1:16" ht="17.25" customHeight="1">
      <c r="A16" s="15" t="s">
        <v>27</v>
      </c>
      <c r="B16" s="13">
        <f>B17+B18+B19</f>
        <v>12962</v>
      </c>
      <c r="C16" s="13">
        <f aca="true" t="shared" si="5" ref="C16:O16">C17+C18+C19</f>
        <v>17975</v>
      </c>
      <c r="D16" s="13">
        <f t="shared" si="5"/>
        <v>15448</v>
      </c>
      <c r="E16" s="13">
        <f>E17+E18+E19</f>
        <v>2718</v>
      </c>
      <c r="F16" s="13">
        <f>F17+F18+F19</f>
        <v>7256</v>
      </c>
      <c r="G16" s="13">
        <f t="shared" si="5"/>
        <v>10946</v>
      </c>
      <c r="H16" s="13">
        <f t="shared" si="5"/>
        <v>9175</v>
      </c>
      <c r="I16" s="13">
        <f t="shared" si="5"/>
        <v>7943</v>
      </c>
      <c r="J16" s="13">
        <f t="shared" si="5"/>
        <v>4962</v>
      </c>
      <c r="K16" s="13">
        <f t="shared" si="5"/>
        <v>4031</v>
      </c>
      <c r="L16" s="13">
        <f t="shared" si="5"/>
        <v>8819</v>
      </c>
      <c r="M16" s="13">
        <f t="shared" si="5"/>
        <v>12126</v>
      </c>
      <c r="N16" s="13">
        <f t="shared" si="5"/>
        <v>4957</v>
      </c>
      <c r="O16" s="13">
        <f t="shared" si="5"/>
        <v>7317</v>
      </c>
      <c r="P16" s="11">
        <f t="shared" si="3"/>
        <v>126635</v>
      </c>
    </row>
    <row r="17" spans="1:19" ht="17.25" customHeight="1">
      <c r="A17" s="14" t="s">
        <v>28</v>
      </c>
      <c r="B17" s="13">
        <v>12935</v>
      </c>
      <c r="C17" s="13">
        <v>17954</v>
      </c>
      <c r="D17" s="13">
        <v>15431</v>
      </c>
      <c r="E17" s="13">
        <v>2713</v>
      </c>
      <c r="F17" s="13">
        <v>7250</v>
      </c>
      <c r="G17" s="13">
        <v>10936</v>
      </c>
      <c r="H17" s="13">
        <v>9170</v>
      </c>
      <c r="I17" s="13">
        <v>7936</v>
      </c>
      <c r="J17" s="13">
        <v>4960</v>
      </c>
      <c r="K17" s="13">
        <v>4030</v>
      </c>
      <c r="L17" s="13">
        <v>8806</v>
      </c>
      <c r="M17" s="13">
        <v>12116</v>
      </c>
      <c r="N17" s="13">
        <v>4954</v>
      </c>
      <c r="O17" s="13">
        <v>7308</v>
      </c>
      <c r="P17" s="11">
        <f t="shared" si="3"/>
        <v>126499</v>
      </c>
      <c r="Q17"/>
      <c r="R17"/>
      <c r="S17"/>
    </row>
    <row r="18" spans="1:19" ht="17.25" customHeight="1">
      <c r="A18" s="14" t="s">
        <v>29</v>
      </c>
      <c r="B18" s="13">
        <v>10</v>
      </c>
      <c r="C18" s="13">
        <v>7</v>
      </c>
      <c r="D18" s="13">
        <v>3</v>
      </c>
      <c r="E18" s="13">
        <v>4</v>
      </c>
      <c r="F18" s="13">
        <v>0</v>
      </c>
      <c r="G18" s="13">
        <v>6</v>
      </c>
      <c r="H18" s="13">
        <v>1</v>
      </c>
      <c r="I18" s="13">
        <v>3</v>
      </c>
      <c r="J18" s="13">
        <v>1</v>
      </c>
      <c r="K18" s="13">
        <v>1</v>
      </c>
      <c r="L18" s="13">
        <v>4</v>
      </c>
      <c r="M18" s="13">
        <v>6</v>
      </c>
      <c r="N18" s="13">
        <v>3</v>
      </c>
      <c r="O18" s="13">
        <v>8</v>
      </c>
      <c r="P18" s="11">
        <f t="shared" si="3"/>
        <v>57</v>
      </c>
      <c r="Q18"/>
      <c r="R18"/>
      <c r="S18"/>
    </row>
    <row r="19" spans="1:19" ht="17.25" customHeight="1">
      <c r="A19" s="14" t="s">
        <v>30</v>
      </c>
      <c r="B19" s="13">
        <v>17</v>
      </c>
      <c r="C19" s="13">
        <v>14</v>
      </c>
      <c r="D19" s="13">
        <v>14</v>
      </c>
      <c r="E19" s="13">
        <v>1</v>
      </c>
      <c r="F19" s="13">
        <v>6</v>
      </c>
      <c r="G19" s="13">
        <v>4</v>
      </c>
      <c r="H19" s="13">
        <v>4</v>
      </c>
      <c r="I19" s="13">
        <v>4</v>
      </c>
      <c r="J19" s="13">
        <v>1</v>
      </c>
      <c r="K19" s="13">
        <v>0</v>
      </c>
      <c r="L19" s="13">
        <v>9</v>
      </c>
      <c r="M19" s="13">
        <v>4</v>
      </c>
      <c r="N19" s="13">
        <v>0</v>
      </c>
      <c r="O19" s="13">
        <v>1</v>
      </c>
      <c r="P19" s="11">
        <f t="shared" si="3"/>
        <v>79</v>
      </c>
      <c r="Q19"/>
      <c r="R19"/>
      <c r="S19"/>
    </row>
    <row r="20" spans="1:19" ht="17.25" customHeight="1">
      <c r="A20" s="16" t="s">
        <v>15</v>
      </c>
      <c r="B20" s="11">
        <f>+B21+B22+B23</f>
        <v>139222</v>
      </c>
      <c r="C20" s="11">
        <f aca="true" t="shared" si="6" ref="C20:O20">+C21+C22+C23</f>
        <v>162652</v>
      </c>
      <c r="D20" s="11">
        <f t="shared" si="6"/>
        <v>174560</v>
      </c>
      <c r="E20" s="11">
        <f>+E21+E22+E23</f>
        <v>27343</v>
      </c>
      <c r="F20" s="11">
        <f>+F21+F22+F23</f>
        <v>67720</v>
      </c>
      <c r="G20" s="11">
        <f t="shared" si="6"/>
        <v>102237</v>
      </c>
      <c r="H20" s="11">
        <f t="shared" si="6"/>
        <v>81950</v>
      </c>
      <c r="I20" s="11">
        <f t="shared" si="6"/>
        <v>93367</v>
      </c>
      <c r="J20" s="11">
        <f t="shared" si="6"/>
        <v>40959</v>
      </c>
      <c r="K20" s="11">
        <f t="shared" si="6"/>
        <v>41533</v>
      </c>
      <c r="L20" s="11">
        <f t="shared" si="6"/>
        <v>97775</v>
      </c>
      <c r="M20" s="11">
        <f t="shared" si="6"/>
        <v>130255</v>
      </c>
      <c r="N20" s="11">
        <f t="shared" si="6"/>
        <v>44375</v>
      </c>
      <c r="O20" s="11">
        <f t="shared" si="6"/>
        <v>66783</v>
      </c>
      <c r="P20" s="11">
        <f t="shared" si="3"/>
        <v>1270731</v>
      </c>
      <c r="Q20"/>
      <c r="R20"/>
      <c r="S20"/>
    </row>
    <row r="21" spans="1:19" s="58" customFormat="1" ht="17.25" customHeight="1">
      <c r="A21" s="53" t="s">
        <v>16</v>
      </c>
      <c r="B21" s="64">
        <v>77948</v>
      </c>
      <c r="C21" s="64">
        <v>99737</v>
      </c>
      <c r="D21" s="64">
        <v>109292</v>
      </c>
      <c r="E21" s="64">
        <v>18164</v>
      </c>
      <c r="F21" s="64">
        <v>41969</v>
      </c>
      <c r="G21" s="64">
        <v>63560</v>
      </c>
      <c r="H21" s="64">
        <v>47824</v>
      </c>
      <c r="I21" s="64">
        <v>56347</v>
      </c>
      <c r="J21" s="64">
        <v>24666</v>
      </c>
      <c r="K21" s="64">
        <v>24402</v>
      </c>
      <c r="L21" s="64">
        <v>55567</v>
      </c>
      <c r="M21" s="64">
        <v>73365</v>
      </c>
      <c r="N21" s="64">
        <v>26371</v>
      </c>
      <c r="O21" s="64">
        <v>39181</v>
      </c>
      <c r="P21" s="11">
        <f t="shared" si="3"/>
        <v>758393</v>
      </c>
      <c r="Q21" s="65"/>
      <c r="R21"/>
      <c r="S21"/>
    </row>
    <row r="22" spans="1:19" s="58" customFormat="1" ht="17.25" customHeight="1">
      <c r="A22" s="53" t="s">
        <v>17</v>
      </c>
      <c r="B22" s="64">
        <v>54030</v>
      </c>
      <c r="C22" s="64">
        <v>54021</v>
      </c>
      <c r="D22" s="64">
        <v>57308</v>
      </c>
      <c r="E22" s="64">
        <v>7678</v>
      </c>
      <c r="F22" s="64">
        <v>23011</v>
      </c>
      <c r="G22" s="64">
        <v>34243</v>
      </c>
      <c r="H22" s="64">
        <v>30434</v>
      </c>
      <c r="I22" s="64">
        <v>33437</v>
      </c>
      <c r="J22" s="64">
        <v>14743</v>
      </c>
      <c r="K22" s="64">
        <v>15413</v>
      </c>
      <c r="L22" s="64">
        <v>38853</v>
      </c>
      <c r="M22" s="64">
        <v>51191</v>
      </c>
      <c r="N22" s="64">
        <v>15239</v>
      </c>
      <c r="O22" s="64">
        <v>24008</v>
      </c>
      <c r="P22" s="11">
        <f t="shared" si="3"/>
        <v>453609</v>
      </c>
      <c r="Q22" s="65"/>
      <c r="R22"/>
      <c r="S22"/>
    </row>
    <row r="23" spans="1:19" ht="17.25" customHeight="1">
      <c r="A23" s="12" t="s">
        <v>18</v>
      </c>
      <c r="B23" s="13">
        <v>7244</v>
      </c>
      <c r="C23" s="13">
        <v>8894</v>
      </c>
      <c r="D23" s="13">
        <v>7960</v>
      </c>
      <c r="E23" s="13">
        <v>1501</v>
      </c>
      <c r="F23" s="13">
        <v>2740</v>
      </c>
      <c r="G23" s="13">
        <v>4434</v>
      </c>
      <c r="H23" s="13">
        <v>3692</v>
      </c>
      <c r="I23" s="13">
        <v>3583</v>
      </c>
      <c r="J23" s="13">
        <v>1550</v>
      </c>
      <c r="K23" s="13">
        <v>1718</v>
      </c>
      <c r="L23" s="13">
        <v>3355</v>
      </c>
      <c r="M23" s="13">
        <v>5699</v>
      </c>
      <c r="N23" s="13">
        <v>2765</v>
      </c>
      <c r="O23" s="13">
        <v>3594</v>
      </c>
      <c r="P23" s="11">
        <f t="shared" si="3"/>
        <v>58729</v>
      </c>
      <c r="Q23"/>
      <c r="R23"/>
      <c r="S23"/>
    </row>
    <row r="24" spans="1:19" ht="17.25" customHeight="1">
      <c r="A24" s="16" t="s">
        <v>19</v>
      </c>
      <c r="B24" s="13">
        <f>+B25+B26</f>
        <v>130224</v>
      </c>
      <c r="C24" s="13">
        <f aca="true" t="shared" si="7" ref="C24:O24">+C25+C26</f>
        <v>186408</v>
      </c>
      <c r="D24" s="13">
        <f t="shared" si="7"/>
        <v>199631</v>
      </c>
      <c r="E24" s="13">
        <f>+E25+E26</f>
        <v>32782</v>
      </c>
      <c r="F24" s="13">
        <f>+F25+F26</f>
        <v>89164</v>
      </c>
      <c r="G24" s="13">
        <f t="shared" si="7"/>
        <v>118416</v>
      </c>
      <c r="H24" s="13">
        <f t="shared" si="7"/>
        <v>76620</v>
      </c>
      <c r="I24" s="13">
        <f t="shared" si="7"/>
        <v>58365</v>
      </c>
      <c r="J24" s="13">
        <f t="shared" si="7"/>
        <v>20665</v>
      </c>
      <c r="K24" s="13">
        <f t="shared" si="7"/>
        <v>25183</v>
      </c>
      <c r="L24" s="13">
        <f t="shared" si="7"/>
        <v>55580</v>
      </c>
      <c r="M24" s="13">
        <f t="shared" si="7"/>
        <v>78545</v>
      </c>
      <c r="N24" s="13">
        <f t="shared" si="7"/>
        <v>32983</v>
      </c>
      <c r="O24" s="13">
        <f t="shared" si="7"/>
        <v>62354</v>
      </c>
      <c r="P24" s="11">
        <f t="shared" si="3"/>
        <v>1166920</v>
      </c>
      <c r="Q24" s="44"/>
      <c r="R24"/>
      <c r="S24"/>
    </row>
    <row r="25" spans="1:19" ht="17.25" customHeight="1">
      <c r="A25" s="12" t="s">
        <v>32</v>
      </c>
      <c r="B25" s="13">
        <v>78483</v>
      </c>
      <c r="C25" s="13">
        <v>118362</v>
      </c>
      <c r="D25" s="13">
        <v>126968</v>
      </c>
      <c r="E25" s="13">
        <v>22538</v>
      </c>
      <c r="F25" s="13">
        <v>53189</v>
      </c>
      <c r="G25" s="13">
        <v>76750</v>
      </c>
      <c r="H25" s="13">
        <v>47551</v>
      </c>
      <c r="I25" s="13">
        <v>37632</v>
      </c>
      <c r="J25" s="13">
        <v>14040</v>
      </c>
      <c r="K25" s="13">
        <v>17581</v>
      </c>
      <c r="L25" s="13">
        <v>33632</v>
      </c>
      <c r="M25" s="13">
        <v>50500</v>
      </c>
      <c r="N25" s="13">
        <v>23102</v>
      </c>
      <c r="O25" s="13">
        <v>38299</v>
      </c>
      <c r="P25" s="11">
        <f t="shared" si="3"/>
        <v>738627</v>
      </c>
      <c r="Q25" s="43"/>
      <c r="R25"/>
      <c r="S25"/>
    </row>
    <row r="26" spans="1:19" ht="17.25" customHeight="1">
      <c r="A26" s="12" t="s">
        <v>33</v>
      </c>
      <c r="B26" s="13">
        <v>51741</v>
      </c>
      <c r="C26" s="13">
        <v>68046</v>
      </c>
      <c r="D26" s="13">
        <v>72663</v>
      </c>
      <c r="E26" s="13">
        <v>10244</v>
      </c>
      <c r="F26" s="13">
        <v>35975</v>
      </c>
      <c r="G26" s="13">
        <v>41666</v>
      </c>
      <c r="H26" s="13">
        <v>29069</v>
      </c>
      <c r="I26" s="13">
        <v>20733</v>
      </c>
      <c r="J26" s="13">
        <v>6625</v>
      </c>
      <c r="K26" s="13">
        <v>7602</v>
      </c>
      <c r="L26" s="13">
        <v>21948</v>
      </c>
      <c r="M26" s="13">
        <v>28045</v>
      </c>
      <c r="N26" s="13">
        <v>9881</v>
      </c>
      <c r="O26" s="13">
        <v>24055</v>
      </c>
      <c r="P26" s="11">
        <f t="shared" si="3"/>
        <v>428293</v>
      </c>
      <c r="Q26" s="43"/>
      <c r="R26"/>
      <c r="S26"/>
    </row>
    <row r="27" spans="1:19" ht="34.5" customHeight="1">
      <c r="A27" s="30" t="s">
        <v>22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31">
        <v>0</v>
      </c>
      <c r="L27" s="31">
        <v>0</v>
      </c>
      <c r="M27" s="31">
        <v>0</v>
      </c>
      <c r="N27" s="11">
        <v>5611</v>
      </c>
      <c r="O27" s="11">
        <v>0</v>
      </c>
      <c r="P27" s="11">
        <f t="shared" si="3"/>
        <v>5611</v>
      </c>
      <c r="Q27"/>
      <c r="R27"/>
      <c r="S27"/>
    </row>
    <row r="28" spans="1:16" ht="16.5" customHeight="1">
      <c r="A28" s="30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11"/>
      <c r="O28" s="11"/>
      <c r="P28" s="11"/>
    </row>
    <row r="29" spans="1:16" ht="15.75" customHeight="1">
      <c r="A29" s="33"/>
      <c r="B29" s="31">
        <v>0</v>
      </c>
      <c r="C29" s="31">
        <v>0</v>
      </c>
      <c r="D29" s="31">
        <v>0</v>
      </c>
      <c r="E29" s="31">
        <v>0</v>
      </c>
      <c r="F29" s="31">
        <v>0</v>
      </c>
      <c r="G29" s="31">
        <v>0</v>
      </c>
      <c r="H29" s="31">
        <v>0</v>
      </c>
      <c r="I29" s="31">
        <v>0</v>
      </c>
      <c r="J29" s="31">
        <v>0</v>
      </c>
      <c r="K29" s="31"/>
      <c r="L29" s="31"/>
      <c r="M29" s="31"/>
      <c r="N29" s="31"/>
      <c r="O29" s="31"/>
      <c r="P29" s="19"/>
    </row>
    <row r="30" spans="1:19" ht="17.25" customHeight="1">
      <c r="A30" s="2" t="s">
        <v>44</v>
      </c>
      <c r="B30" s="32">
        <v>3.3303</v>
      </c>
      <c r="C30" s="32">
        <v>3.7161</v>
      </c>
      <c r="D30" s="32">
        <v>3.8659</v>
      </c>
      <c r="E30" s="32">
        <v>5.2787</v>
      </c>
      <c r="F30" s="32">
        <v>3.292</v>
      </c>
      <c r="G30" s="32">
        <v>3.3605</v>
      </c>
      <c r="H30" s="32">
        <v>3.8643</v>
      </c>
      <c r="I30" s="32">
        <v>3.4259</v>
      </c>
      <c r="J30" s="32">
        <v>3.5125</v>
      </c>
      <c r="K30" s="32">
        <v>3.3282</v>
      </c>
      <c r="L30" s="32">
        <v>2.8434</v>
      </c>
      <c r="M30" s="32">
        <v>2.8532</v>
      </c>
      <c r="N30" s="32">
        <v>3.5835</v>
      </c>
      <c r="O30" s="32">
        <v>3.3118</v>
      </c>
      <c r="P30" s="19">
        <v>0</v>
      </c>
      <c r="Q30"/>
      <c r="R30"/>
      <c r="S30"/>
    </row>
    <row r="31" spans="1:16" ht="13.5" customHeight="1">
      <c r="A31" s="33"/>
      <c r="B31" s="31">
        <v>0</v>
      </c>
      <c r="C31" s="74">
        <v>0</v>
      </c>
      <c r="D31" s="74">
        <v>0</v>
      </c>
      <c r="E31" s="74">
        <v>0</v>
      </c>
      <c r="F31" s="74">
        <v>0</v>
      </c>
      <c r="G31" s="74">
        <v>0</v>
      </c>
      <c r="H31" s="74">
        <v>0</v>
      </c>
      <c r="I31" s="74">
        <v>0</v>
      </c>
      <c r="J31" s="74">
        <v>0</v>
      </c>
      <c r="K31" s="74"/>
      <c r="L31" s="74"/>
      <c r="M31" s="74"/>
      <c r="N31" s="74"/>
      <c r="O31" s="74"/>
      <c r="P31" s="19"/>
    </row>
    <row r="32" spans="1:16" ht="13.5" customHeight="1">
      <c r="A32" s="2" t="s">
        <v>45</v>
      </c>
      <c r="B32" s="79">
        <v>1.052909738668402</v>
      </c>
      <c r="C32" s="79">
        <v>1.020966523150204</v>
      </c>
      <c r="D32" s="31">
        <v>0</v>
      </c>
      <c r="E32" s="31">
        <v>0</v>
      </c>
      <c r="F32" s="31">
        <v>0</v>
      </c>
      <c r="G32" s="31">
        <v>0</v>
      </c>
      <c r="H32" s="79">
        <v>1.010478491441966</v>
      </c>
      <c r="I32" s="31">
        <v>0</v>
      </c>
      <c r="J32" s="79">
        <v>1.068636236346544</v>
      </c>
      <c r="K32" s="79">
        <v>1.125590410263346</v>
      </c>
      <c r="L32" s="31">
        <v>0</v>
      </c>
      <c r="M32" s="79">
        <v>1.05922784282139</v>
      </c>
      <c r="N32" s="79">
        <v>1.131062370523481</v>
      </c>
      <c r="O32" s="79">
        <v>1.041670041685413</v>
      </c>
      <c r="P32" s="19"/>
    </row>
    <row r="33" spans="1:16" ht="14.25" customHeight="1">
      <c r="A33" s="2"/>
      <c r="B33" s="19">
        <v>0</v>
      </c>
      <c r="C33" s="19">
        <v>0</v>
      </c>
      <c r="D33" s="19">
        <v>0</v>
      </c>
      <c r="E33" s="11">
        <v>0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19"/>
      <c r="L33" s="19"/>
      <c r="M33" s="19"/>
      <c r="N33" s="19">
        <v>0</v>
      </c>
      <c r="O33" s="19"/>
      <c r="P33" s="20"/>
    </row>
    <row r="34" spans="1:16" ht="17.25" customHeight="1">
      <c r="A34" s="2" t="s">
        <v>46</v>
      </c>
      <c r="B34" s="23">
        <f>+B38+B35</f>
        <v>0</v>
      </c>
      <c r="C34" s="23">
        <f aca="true" t="shared" si="8" ref="C34:N34">+C38+C35</f>
        <v>0</v>
      </c>
      <c r="D34" s="23">
        <f t="shared" si="8"/>
        <v>6385.76</v>
      </c>
      <c r="E34" s="11">
        <f t="shared" si="8"/>
        <v>0</v>
      </c>
      <c r="F34" s="23">
        <f t="shared" si="8"/>
        <v>2217.04</v>
      </c>
      <c r="G34" s="23">
        <f t="shared" si="8"/>
        <v>3445.4</v>
      </c>
      <c r="H34" s="23">
        <f t="shared" si="8"/>
        <v>0</v>
      </c>
      <c r="I34" s="23">
        <f t="shared" si="8"/>
        <v>3376.92</v>
      </c>
      <c r="J34" s="23">
        <f t="shared" si="8"/>
        <v>0</v>
      </c>
      <c r="K34" s="23">
        <f t="shared" si="8"/>
        <v>0</v>
      </c>
      <c r="L34" s="23">
        <f t="shared" si="8"/>
        <v>2255.56</v>
      </c>
      <c r="M34" s="23">
        <f t="shared" si="8"/>
        <v>0</v>
      </c>
      <c r="N34" s="23">
        <f t="shared" si="8"/>
        <v>0</v>
      </c>
      <c r="O34" s="23">
        <f>+O38+O35</f>
        <v>0</v>
      </c>
      <c r="P34" s="23">
        <f>SUM(B34:N34)</f>
        <v>17680.68</v>
      </c>
    </row>
    <row r="35" spans="1:16" ht="17.25" customHeight="1">
      <c r="A35" s="16" t="s">
        <v>49</v>
      </c>
      <c r="B35" s="59">
        <v>0</v>
      </c>
      <c r="C35" s="59">
        <v>0</v>
      </c>
      <c r="D35" s="59">
        <v>0</v>
      </c>
      <c r="E35" s="11">
        <v>0</v>
      </c>
      <c r="F35" s="59">
        <v>0</v>
      </c>
      <c r="G35" s="59">
        <v>0</v>
      </c>
      <c r="H35" s="59">
        <v>0</v>
      </c>
      <c r="I35" s="59">
        <v>0</v>
      </c>
      <c r="J35" s="59">
        <v>0</v>
      </c>
      <c r="K35" s="59"/>
      <c r="L35" s="59"/>
      <c r="M35" s="59"/>
      <c r="N35" s="59">
        <v>0</v>
      </c>
      <c r="O35" s="59">
        <v>0</v>
      </c>
      <c r="P35" s="59">
        <v>0</v>
      </c>
    </row>
    <row r="36" spans="1:16" ht="17.25" customHeight="1">
      <c r="A36" s="12" t="s">
        <v>47</v>
      </c>
      <c r="B36" s="59">
        <v>0</v>
      </c>
      <c r="C36" s="59">
        <v>0</v>
      </c>
      <c r="D36" s="59">
        <v>0</v>
      </c>
      <c r="E36" s="11">
        <v>0</v>
      </c>
      <c r="F36" s="59">
        <v>0</v>
      </c>
      <c r="G36" s="59">
        <v>0</v>
      </c>
      <c r="H36" s="59">
        <v>0</v>
      </c>
      <c r="I36" s="59">
        <v>0</v>
      </c>
      <c r="J36" s="59">
        <v>0</v>
      </c>
      <c r="K36" s="59"/>
      <c r="L36" s="59"/>
      <c r="M36" s="59"/>
      <c r="N36" s="59">
        <v>0</v>
      </c>
      <c r="O36" s="59">
        <v>0</v>
      </c>
      <c r="P36" s="59">
        <v>0</v>
      </c>
    </row>
    <row r="37" spans="1:16" ht="17.25" customHeight="1">
      <c r="A37" s="12" t="s">
        <v>48</v>
      </c>
      <c r="B37" s="59">
        <v>0</v>
      </c>
      <c r="C37" s="59">
        <v>0</v>
      </c>
      <c r="D37" s="59">
        <v>0</v>
      </c>
      <c r="E37" s="11">
        <v>0</v>
      </c>
      <c r="F37" s="59">
        <v>0</v>
      </c>
      <c r="G37" s="59">
        <v>0</v>
      </c>
      <c r="H37" s="59">
        <v>0</v>
      </c>
      <c r="I37" s="59">
        <v>0</v>
      </c>
      <c r="J37" s="59">
        <v>0</v>
      </c>
      <c r="K37" s="59"/>
      <c r="L37" s="59"/>
      <c r="M37" s="59"/>
      <c r="N37" s="59">
        <v>0</v>
      </c>
      <c r="O37" s="59">
        <v>0</v>
      </c>
      <c r="P37" s="59">
        <v>0</v>
      </c>
    </row>
    <row r="38" spans="1:16" ht="17.25" customHeight="1">
      <c r="A38" s="51" t="s">
        <v>50</v>
      </c>
      <c r="B38" s="52">
        <f>ROUND(B39*B40,2)</f>
        <v>0</v>
      </c>
      <c r="C38" s="52">
        <f>ROUND(C39*C40,2)</f>
        <v>0</v>
      </c>
      <c r="D38" s="52">
        <f aca="true" t="shared" si="9" ref="D38:N38">ROUND(D39*D40,2)</f>
        <v>6385.76</v>
      </c>
      <c r="E38" s="11">
        <f t="shared" si="9"/>
        <v>0</v>
      </c>
      <c r="F38" s="52">
        <f t="shared" si="9"/>
        <v>2217.04</v>
      </c>
      <c r="G38" s="52">
        <f t="shared" si="9"/>
        <v>3445.4</v>
      </c>
      <c r="H38" s="52">
        <f t="shared" si="9"/>
        <v>0</v>
      </c>
      <c r="I38" s="52">
        <f t="shared" si="9"/>
        <v>3376.92</v>
      </c>
      <c r="J38" s="52">
        <f t="shared" si="9"/>
        <v>0</v>
      </c>
      <c r="K38" s="52">
        <f t="shared" si="9"/>
        <v>0</v>
      </c>
      <c r="L38" s="52">
        <f t="shared" si="9"/>
        <v>2255.56</v>
      </c>
      <c r="M38" s="52">
        <f t="shared" si="9"/>
        <v>0</v>
      </c>
      <c r="N38" s="52">
        <f t="shared" si="9"/>
        <v>0</v>
      </c>
      <c r="O38" s="52">
        <f>ROUND(O39*O40,2)</f>
        <v>0</v>
      </c>
      <c r="P38" s="23">
        <f>SUM(B38:N38)</f>
        <v>17680.68</v>
      </c>
    </row>
    <row r="39" spans="1:19" ht="17.25" customHeight="1">
      <c r="A39" s="53" t="s">
        <v>51</v>
      </c>
      <c r="B39" s="54">
        <v>0</v>
      </c>
      <c r="C39" s="54">
        <v>0</v>
      </c>
      <c r="D39" s="54">
        <v>1492</v>
      </c>
      <c r="E39" s="11">
        <v>0</v>
      </c>
      <c r="F39" s="54">
        <v>518</v>
      </c>
      <c r="G39" s="54">
        <v>805</v>
      </c>
      <c r="H39" s="54">
        <v>0</v>
      </c>
      <c r="I39" s="54">
        <v>789</v>
      </c>
      <c r="J39" s="54">
        <v>0</v>
      </c>
      <c r="K39" s="54">
        <v>0</v>
      </c>
      <c r="L39" s="54">
        <v>527</v>
      </c>
      <c r="M39" s="54">
        <v>0</v>
      </c>
      <c r="N39" s="54">
        <v>0</v>
      </c>
      <c r="O39" s="54">
        <v>0</v>
      </c>
      <c r="P39" s="54">
        <f>SUM(B39:N39)</f>
        <v>4131</v>
      </c>
      <c r="Q39"/>
      <c r="R39"/>
      <c r="S39"/>
    </row>
    <row r="40" spans="1:19" ht="17.25" customHeight="1">
      <c r="A40" s="53" t="s">
        <v>52</v>
      </c>
      <c r="B40" s="52">
        <v>0</v>
      </c>
      <c r="C40" s="52">
        <v>0</v>
      </c>
      <c r="D40" s="52">
        <v>4.28</v>
      </c>
      <c r="E40" s="11">
        <v>0</v>
      </c>
      <c r="F40" s="52">
        <v>4.28</v>
      </c>
      <c r="G40" s="52">
        <v>4.28</v>
      </c>
      <c r="H40" s="52">
        <v>0</v>
      </c>
      <c r="I40" s="52">
        <v>4.28</v>
      </c>
      <c r="J40" s="52">
        <v>0</v>
      </c>
      <c r="K40" s="52">
        <v>0</v>
      </c>
      <c r="L40" s="52">
        <v>4.28</v>
      </c>
      <c r="M40" s="52">
        <v>0</v>
      </c>
      <c r="N40" s="52">
        <v>0</v>
      </c>
      <c r="O40" s="52">
        <v>0</v>
      </c>
      <c r="P40" s="52">
        <v>4.28</v>
      </c>
      <c r="Q40" s="48"/>
      <c r="R40"/>
      <c r="S40"/>
    </row>
    <row r="41" spans="1:16" ht="17.25" customHeight="1">
      <c r="A41" s="2"/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/>
      <c r="L41" s="19"/>
      <c r="M41" s="19"/>
      <c r="N41" s="19">
        <v>0</v>
      </c>
      <c r="O41" s="19"/>
      <c r="P41" s="20"/>
    </row>
    <row r="42" spans="1:19" ht="17.25" customHeight="1">
      <c r="A42" s="21" t="s">
        <v>53</v>
      </c>
      <c r="B42" s="22">
        <f aca="true" t="shared" si="10" ref="B42:O42">+B43+B53</f>
        <v>2012439.6700000002</v>
      </c>
      <c r="C42" s="22">
        <f t="shared" si="10"/>
        <v>2869699.1799999997</v>
      </c>
      <c r="D42" s="22">
        <f t="shared" si="10"/>
        <v>2831923.7499999995</v>
      </c>
      <c r="E42" s="22">
        <f t="shared" si="10"/>
        <v>603772.43</v>
      </c>
      <c r="F42" s="22">
        <f t="shared" si="10"/>
        <v>1014311.04</v>
      </c>
      <c r="G42" s="22">
        <f t="shared" si="10"/>
        <v>1608402.25</v>
      </c>
      <c r="H42" s="22">
        <f t="shared" si="10"/>
        <v>1402505.2499999998</v>
      </c>
      <c r="I42" s="22">
        <f t="shared" si="10"/>
        <v>1008631.62</v>
      </c>
      <c r="J42" s="22">
        <f t="shared" si="10"/>
        <v>529534.6999999998</v>
      </c>
      <c r="K42" s="22">
        <f t="shared" si="10"/>
        <v>538163.12</v>
      </c>
      <c r="L42" s="22">
        <f t="shared" si="10"/>
        <v>865840.6000000001</v>
      </c>
      <c r="M42" s="22">
        <f t="shared" si="10"/>
        <v>1404288.2099999997</v>
      </c>
      <c r="N42" s="22">
        <f t="shared" si="10"/>
        <v>681860.5999999999</v>
      </c>
      <c r="O42" s="22">
        <f t="shared" si="10"/>
        <v>1106679.2599999998</v>
      </c>
      <c r="P42" s="22">
        <f aca="true" t="shared" si="11" ref="P42:P47">SUM(B42:O42)</f>
        <v>18478051.68</v>
      </c>
      <c r="Q42"/>
      <c r="R42"/>
      <c r="S42"/>
    </row>
    <row r="43" spans="1:19" ht="17.25" customHeight="1">
      <c r="A43" s="16" t="s">
        <v>59</v>
      </c>
      <c r="B43" s="23">
        <f>SUM(B44:B52)</f>
        <v>1995029.9500000002</v>
      </c>
      <c r="C43" s="23">
        <f aca="true" t="shared" si="12" ref="C43:O43">SUM(C44:C52)</f>
        <v>2845552.51</v>
      </c>
      <c r="D43" s="23">
        <f t="shared" si="12"/>
        <v>2823815.0199999996</v>
      </c>
      <c r="E43" s="23">
        <f t="shared" si="12"/>
        <v>603772.43</v>
      </c>
      <c r="F43" s="23">
        <f t="shared" si="12"/>
        <v>1007063.8300000001</v>
      </c>
      <c r="G43" s="23">
        <f t="shared" si="12"/>
        <v>1585347.01</v>
      </c>
      <c r="H43" s="23">
        <f t="shared" si="12"/>
        <v>1402505.2499999998</v>
      </c>
      <c r="I43" s="23">
        <f t="shared" si="12"/>
        <v>999889.01</v>
      </c>
      <c r="J43" s="23">
        <f t="shared" si="12"/>
        <v>527962.4099999998</v>
      </c>
      <c r="K43" s="23">
        <f t="shared" si="12"/>
        <v>534603.54</v>
      </c>
      <c r="L43" s="23">
        <f t="shared" si="12"/>
        <v>864385.81</v>
      </c>
      <c r="M43" s="23">
        <f t="shared" si="12"/>
        <v>1395348.7799999998</v>
      </c>
      <c r="N43" s="23">
        <f t="shared" si="12"/>
        <v>677538.6399999999</v>
      </c>
      <c r="O43" s="23">
        <f t="shared" si="12"/>
        <v>1103336.6099999999</v>
      </c>
      <c r="P43" s="23">
        <f t="shared" si="11"/>
        <v>18366150.799999997</v>
      </c>
      <c r="Q43"/>
      <c r="R43"/>
      <c r="S43"/>
    </row>
    <row r="44" spans="1:19" ht="17.25" customHeight="1">
      <c r="A44" s="34" t="s">
        <v>54</v>
      </c>
      <c r="B44" s="23">
        <f>ROUND(B30*B7,2)</f>
        <v>1864265.31</v>
      </c>
      <c r="C44" s="23">
        <f aca="true" t="shared" si="13" ref="C44:O44">ROUND(C30*C7,2)</f>
        <v>2760333.94</v>
      </c>
      <c r="D44" s="23">
        <f t="shared" si="13"/>
        <v>2817429.26</v>
      </c>
      <c r="E44" s="23">
        <f t="shared" si="13"/>
        <v>603772.43</v>
      </c>
      <c r="F44" s="23">
        <f t="shared" si="13"/>
        <v>1004846.79</v>
      </c>
      <c r="G44" s="23">
        <f t="shared" si="13"/>
        <v>1581901.61</v>
      </c>
      <c r="H44" s="23">
        <f t="shared" si="13"/>
        <v>1371038.18</v>
      </c>
      <c r="I44" s="23">
        <f t="shared" si="13"/>
        <v>996512.09</v>
      </c>
      <c r="J44" s="23">
        <f t="shared" si="13"/>
        <v>509207.13</v>
      </c>
      <c r="K44" s="23">
        <f t="shared" si="13"/>
        <v>492274.06</v>
      </c>
      <c r="L44" s="23">
        <f t="shared" si="13"/>
        <v>862130.25</v>
      </c>
      <c r="M44" s="23">
        <f t="shared" si="13"/>
        <v>1269131.89</v>
      </c>
      <c r="N44" s="23">
        <f t="shared" si="13"/>
        <v>593535.11</v>
      </c>
      <c r="O44" s="23">
        <f t="shared" si="13"/>
        <v>1055189.16</v>
      </c>
      <c r="P44" s="23">
        <f t="shared" si="11"/>
        <v>17781567.21</v>
      </c>
      <c r="Q44"/>
      <c r="R44"/>
      <c r="S44"/>
    </row>
    <row r="45" spans="1:19" ht="17.25" customHeight="1">
      <c r="A45" s="12" t="s">
        <v>55</v>
      </c>
      <c r="B45" s="19">
        <v>0</v>
      </c>
      <c r="C45" s="19">
        <v>0</v>
      </c>
      <c r="D45" s="19">
        <v>0</v>
      </c>
      <c r="E45" s="19">
        <v>0</v>
      </c>
      <c r="F45" s="19">
        <v>0</v>
      </c>
      <c r="G45" s="19">
        <v>0</v>
      </c>
      <c r="H45" s="19">
        <v>0</v>
      </c>
      <c r="I45" s="19">
        <v>0</v>
      </c>
      <c r="J45" s="19">
        <v>0</v>
      </c>
      <c r="K45" s="19">
        <v>0</v>
      </c>
      <c r="L45" s="19">
        <v>0</v>
      </c>
      <c r="M45" s="19">
        <v>0</v>
      </c>
      <c r="N45" s="19">
        <v>0</v>
      </c>
      <c r="O45" s="19">
        <v>0</v>
      </c>
      <c r="P45" s="19">
        <f t="shared" si="11"/>
        <v>0</v>
      </c>
      <c r="Q45"/>
      <c r="R45"/>
      <c r="S45"/>
    </row>
    <row r="46" spans="1:19" ht="17.25" customHeight="1">
      <c r="A46" s="12" t="s">
        <v>56</v>
      </c>
      <c r="B46" s="36">
        <v>0</v>
      </c>
      <c r="C46" s="36">
        <v>0</v>
      </c>
      <c r="D46" s="36">
        <v>6385.76</v>
      </c>
      <c r="E46" s="19">
        <v>0</v>
      </c>
      <c r="F46" s="36">
        <v>2217.04</v>
      </c>
      <c r="G46" s="19">
        <v>3445.4</v>
      </c>
      <c r="H46" s="36">
        <v>0</v>
      </c>
      <c r="I46" s="36">
        <v>3376.92</v>
      </c>
      <c r="J46" s="36">
        <v>0</v>
      </c>
      <c r="K46" s="36">
        <v>0</v>
      </c>
      <c r="L46" s="36">
        <v>2255.56</v>
      </c>
      <c r="M46" s="36">
        <v>0</v>
      </c>
      <c r="N46" s="36">
        <v>0</v>
      </c>
      <c r="O46" s="36">
        <v>0</v>
      </c>
      <c r="P46" s="23">
        <f t="shared" si="11"/>
        <v>17680.68</v>
      </c>
      <c r="Q46"/>
      <c r="R46"/>
      <c r="S46"/>
    </row>
    <row r="47" spans="1:19" ht="17.25" customHeight="1">
      <c r="A47" s="12" t="s">
        <v>57</v>
      </c>
      <c r="B47" s="19">
        <v>0</v>
      </c>
      <c r="C47" s="19">
        <v>0</v>
      </c>
      <c r="D47" s="19">
        <v>0</v>
      </c>
      <c r="E47" s="19">
        <v>0</v>
      </c>
      <c r="F47" s="19">
        <v>0</v>
      </c>
      <c r="G47" s="19">
        <v>0</v>
      </c>
      <c r="H47" s="19">
        <v>0</v>
      </c>
      <c r="I47" s="19">
        <v>0</v>
      </c>
      <c r="J47" s="19">
        <v>0</v>
      </c>
      <c r="K47" s="19">
        <v>0</v>
      </c>
      <c r="L47" s="19">
        <v>0</v>
      </c>
      <c r="M47" s="19">
        <v>0</v>
      </c>
      <c r="N47" s="19">
        <v>0</v>
      </c>
      <c r="O47" s="19">
        <v>0</v>
      </c>
      <c r="P47" s="19">
        <f t="shared" si="11"/>
        <v>0</v>
      </c>
      <c r="Q47"/>
      <c r="R47"/>
      <c r="S47"/>
    </row>
    <row r="48" spans="1:19" ht="17.25" customHeight="1">
      <c r="A48" s="12" t="s">
        <v>58</v>
      </c>
      <c r="B48" s="19">
        <v>0</v>
      </c>
      <c r="C48" s="19">
        <v>0</v>
      </c>
      <c r="D48" s="19">
        <v>0</v>
      </c>
      <c r="E48" s="19">
        <v>0</v>
      </c>
      <c r="F48" s="19">
        <v>0</v>
      </c>
      <c r="G48" s="19">
        <v>0</v>
      </c>
      <c r="H48" s="19">
        <v>0</v>
      </c>
      <c r="I48" s="19">
        <v>0</v>
      </c>
      <c r="J48" s="19">
        <v>0</v>
      </c>
      <c r="K48" s="19">
        <v>0</v>
      </c>
      <c r="L48" s="19">
        <v>0</v>
      </c>
      <c r="M48" s="19">
        <v>0</v>
      </c>
      <c r="N48" s="19">
        <v>0</v>
      </c>
      <c r="O48" s="19">
        <v>0</v>
      </c>
      <c r="P48" s="19">
        <v>0</v>
      </c>
      <c r="Q48"/>
      <c r="R48"/>
      <c r="S48"/>
    </row>
    <row r="49" spans="1:19" ht="17.25" customHeight="1">
      <c r="A49" s="12" t="s">
        <v>143</v>
      </c>
      <c r="B49" s="35">
        <f>ROUND((B32-1)*B44,2)</f>
        <v>98637.79</v>
      </c>
      <c r="C49" s="35">
        <f>ROUND((C32-1)*C44,2)</f>
        <v>57874.61</v>
      </c>
      <c r="D49" s="36">
        <f aca="true" t="shared" si="14" ref="D49:L49">ROUND(D32*D44,2)</f>
        <v>0</v>
      </c>
      <c r="E49" s="36">
        <f t="shared" si="14"/>
        <v>0</v>
      </c>
      <c r="F49" s="36">
        <f t="shared" si="14"/>
        <v>0</v>
      </c>
      <c r="G49" s="36">
        <f t="shared" si="14"/>
        <v>0</v>
      </c>
      <c r="H49" s="35">
        <f>ROUND((H32-1)*H44,2)</f>
        <v>14366.41</v>
      </c>
      <c r="I49" s="36">
        <f t="shared" si="14"/>
        <v>0</v>
      </c>
      <c r="J49" s="35">
        <f>ROUND((J32-1)*J44,2)</f>
        <v>34950.06</v>
      </c>
      <c r="K49" s="35">
        <f>ROUND((K32-1)*K44,2)</f>
        <v>61824.9</v>
      </c>
      <c r="L49" s="36">
        <f t="shared" si="14"/>
        <v>0</v>
      </c>
      <c r="M49" s="35">
        <f>ROUND((M32-1)*M44,2)</f>
        <v>75167.94</v>
      </c>
      <c r="N49" s="35">
        <f>ROUND((N32-1)*N44,2)</f>
        <v>77790.12</v>
      </c>
      <c r="O49" s="35">
        <f>ROUND((O32-1)*O44,2)</f>
        <v>43969.78</v>
      </c>
      <c r="P49" s="23">
        <f aca="true" t="shared" si="15" ref="P49:P55">SUM(B49:O49)</f>
        <v>464581.61</v>
      </c>
      <c r="Q49"/>
      <c r="R49"/>
      <c r="S49"/>
    </row>
    <row r="50" spans="1:19" ht="17.25" customHeight="1">
      <c r="A50" s="12" t="s">
        <v>144</v>
      </c>
      <c r="B50" s="36">
        <v>43027.77</v>
      </c>
      <c r="C50" s="36">
        <v>43279.94</v>
      </c>
      <c r="D50" s="36">
        <v>0</v>
      </c>
      <c r="E50" s="36">
        <v>0</v>
      </c>
      <c r="F50" s="36">
        <v>0</v>
      </c>
      <c r="G50" s="36">
        <v>0</v>
      </c>
      <c r="H50" s="36">
        <v>24111.99</v>
      </c>
      <c r="I50" s="36">
        <v>0</v>
      </c>
      <c r="J50" s="36">
        <v>5310.57</v>
      </c>
      <c r="K50" s="36">
        <v>613.43</v>
      </c>
      <c r="L50" s="36">
        <v>0</v>
      </c>
      <c r="M50" s="36">
        <v>58450.5</v>
      </c>
      <c r="N50" s="36">
        <v>10077.83</v>
      </c>
      <c r="O50" s="36">
        <v>10358.23</v>
      </c>
      <c r="P50" s="23">
        <f t="shared" si="15"/>
        <v>195230.25999999998</v>
      </c>
      <c r="Q50"/>
      <c r="R50"/>
      <c r="S50"/>
    </row>
    <row r="51" spans="1:19" ht="17.25" customHeight="1">
      <c r="A51" s="12" t="s">
        <v>145</v>
      </c>
      <c r="B51" s="35">
        <v>-10900.92</v>
      </c>
      <c r="C51" s="35">
        <v>-15935.98</v>
      </c>
      <c r="D51" s="36">
        <v>0</v>
      </c>
      <c r="E51" s="36">
        <v>0</v>
      </c>
      <c r="F51" s="36">
        <v>0</v>
      </c>
      <c r="G51" s="36">
        <v>0</v>
      </c>
      <c r="H51" s="35">
        <v>-7011.33</v>
      </c>
      <c r="I51" s="36">
        <v>0</v>
      </c>
      <c r="J51" s="35">
        <v>-2807.05</v>
      </c>
      <c r="K51" s="35">
        <v>-2869.99</v>
      </c>
      <c r="L51" s="36">
        <v>0</v>
      </c>
      <c r="M51" s="35">
        <v>-7401.55</v>
      </c>
      <c r="N51" s="35">
        <v>-3864.42</v>
      </c>
      <c r="O51" s="35">
        <v>-6180.56</v>
      </c>
      <c r="P51" s="35">
        <f t="shared" si="15"/>
        <v>-56971.8</v>
      </c>
      <c r="Q51"/>
      <c r="R51"/>
      <c r="S51"/>
    </row>
    <row r="52" spans="1:19" ht="17.25" customHeight="1">
      <c r="A52" s="12" t="s">
        <v>146</v>
      </c>
      <c r="B52" s="35">
        <v>0</v>
      </c>
      <c r="C52" s="35">
        <v>0</v>
      </c>
      <c r="D52" s="36">
        <v>0</v>
      </c>
      <c r="E52" s="36">
        <v>0</v>
      </c>
      <c r="F52" s="36">
        <v>0</v>
      </c>
      <c r="G52" s="36">
        <v>0</v>
      </c>
      <c r="H52" s="35">
        <v>0</v>
      </c>
      <c r="I52" s="36">
        <v>0</v>
      </c>
      <c r="J52" s="35">
        <v>-18698.3</v>
      </c>
      <c r="K52" s="35">
        <v>-17238.86</v>
      </c>
      <c r="L52" s="36">
        <v>0</v>
      </c>
      <c r="M52" s="36">
        <v>0</v>
      </c>
      <c r="N52" s="35">
        <v>0</v>
      </c>
      <c r="O52" s="35">
        <v>0</v>
      </c>
      <c r="P52" s="35">
        <f t="shared" si="15"/>
        <v>-35937.16</v>
      </c>
      <c r="Q52"/>
      <c r="R52"/>
      <c r="S52"/>
    </row>
    <row r="53" spans="1:19" ht="17.25" customHeight="1">
      <c r="A53" s="16" t="s">
        <v>60</v>
      </c>
      <c r="B53" s="36">
        <v>17409.72</v>
      </c>
      <c r="C53" s="36">
        <v>24146.67</v>
      </c>
      <c r="D53" s="36">
        <v>8108.73</v>
      </c>
      <c r="E53" s="19">
        <v>0</v>
      </c>
      <c r="F53" s="36">
        <v>7247.21</v>
      </c>
      <c r="G53" s="36">
        <v>23055.24</v>
      </c>
      <c r="H53" s="36">
        <v>0</v>
      </c>
      <c r="I53" s="36">
        <v>8742.61</v>
      </c>
      <c r="J53" s="36">
        <v>1572.29</v>
      </c>
      <c r="K53" s="36">
        <v>3559.58</v>
      </c>
      <c r="L53" s="36">
        <v>1454.79</v>
      </c>
      <c r="M53" s="36">
        <v>8939.43</v>
      </c>
      <c r="N53" s="36">
        <v>4321.96</v>
      </c>
      <c r="O53" s="36">
        <v>3342.65</v>
      </c>
      <c r="P53" s="36">
        <f t="shared" si="15"/>
        <v>111900.87999999999</v>
      </c>
      <c r="Q53"/>
      <c r="R53"/>
      <c r="S53"/>
    </row>
    <row r="54" spans="1:16" ht="17.25" customHeight="1">
      <c r="A54" s="16"/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/>
      <c r="L54" s="19"/>
      <c r="M54" s="19"/>
      <c r="N54" s="19">
        <v>0</v>
      </c>
      <c r="O54" s="19"/>
      <c r="P54" s="19">
        <f t="shared" si="15"/>
        <v>0</v>
      </c>
    </row>
    <row r="55" spans="1:16" ht="17.25" customHeight="1">
      <c r="A55" s="42"/>
      <c r="B55" s="49">
        <v>0</v>
      </c>
      <c r="C55" s="49">
        <v>0</v>
      </c>
      <c r="D55" s="49">
        <v>0</v>
      </c>
      <c r="E55" s="49">
        <v>0</v>
      </c>
      <c r="F55" s="49">
        <v>0</v>
      </c>
      <c r="G55" s="49">
        <v>0</v>
      </c>
      <c r="H55" s="49">
        <v>0</v>
      </c>
      <c r="I55" s="49">
        <v>0</v>
      </c>
      <c r="J55" s="49">
        <v>0</v>
      </c>
      <c r="K55" s="49"/>
      <c r="L55" s="49"/>
      <c r="M55" s="49"/>
      <c r="N55" s="49">
        <v>0</v>
      </c>
      <c r="O55" s="49"/>
      <c r="P55" s="49">
        <f t="shared" si="15"/>
        <v>0</v>
      </c>
    </row>
    <row r="56" spans="1:16" ht="17.25" customHeight="1">
      <c r="A56" s="16"/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/>
      <c r="L56" s="19"/>
      <c r="M56" s="19"/>
      <c r="N56" s="19">
        <v>0</v>
      </c>
      <c r="O56" s="19"/>
      <c r="P56" s="19"/>
    </row>
    <row r="57" spans="1:19" ht="18.75" customHeight="1">
      <c r="A57" s="2" t="s">
        <v>61</v>
      </c>
      <c r="B57" s="35">
        <f aca="true" t="shared" si="16" ref="B57:O57">+B58+B65+B102+B103</f>
        <v>5924137.8</v>
      </c>
      <c r="C57" s="35">
        <f t="shared" si="16"/>
        <v>8930359.530000001</v>
      </c>
      <c r="D57" s="35">
        <f t="shared" si="16"/>
        <v>6258673.27</v>
      </c>
      <c r="E57" s="35">
        <f t="shared" si="16"/>
        <v>1366345.45</v>
      </c>
      <c r="F57" s="35">
        <f t="shared" si="16"/>
        <v>3173542.38</v>
      </c>
      <c r="G57" s="35">
        <f t="shared" si="16"/>
        <v>2985557.6899999995</v>
      </c>
      <c r="H57" s="35">
        <f t="shared" si="16"/>
        <v>4426179.21</v>
      </c>
      <c r="I57" s="35">
        <f t="shared" si="16"/>
        <v>1970504.45</v>
      </c>
      <c r="J57" s="35">
        <f t="shared" si="16"/>
        <v>1522398.17</v>
      </c>
      <c r="K57" s="35">
        <f t="shared" si="16"/>
        <v>753451.4099999999</v>
      </c>
      <c r="L57" s="35">
        <f t="shared" si="16"/>
        <v>2084075.0699999998</v>
      </c>
      <c r="M57" s="35">
        <f t="shared" si="16"/>
        <v>4365307.25</v>
      </c>
      <c r="N57" s="35">
        <f t="shared" si="16"/>
        <v>2066262.95</v>
      </c>
      <c r="O57" s="35">
        <f t="shared" si="16"/>
        <v>3304833.17</v>
      </c>
      <c r="P57" s="35">
        <f aca="true" t="shared" si="17" ref="P57:P65">SUM(B57:O57)</f>
        <v>49131627.800000004</v>
      </c>
      <c r="Q57"/>
      <c r="R57"/>
      <c r="S57"/>
    </row>
    <row r="58" spans="1:19" ht="18.75" customHeight="1">
      <c r="A58" s="16" t="s">
        <v>62</v>
      </c>
      <c r="B58" s="35">
        <f aca="true" t="shared" si="18" ref="B58:O58">B59+B60+B61+B62+B63+B64</f>
        <v>-322616.39</v>
      </c>
      <c r="C58" s="35">
        <f t="shared" si="18"/>
        <v>-187312.28000000003</v>
      </c>
      <c r="D58" s="35">
        <f t="shared" si="18"/>
        <v>-217009.89</v>
      </c>
      <c r="E58" s="35">
        <f t="shared" si="18"/>
        <v>-28642.3</v>
      </c>
      <c r="F58" s="35">
        <f t="shared" si="18"/>
        <v>-58174.7</v>
      </c>
      <c r="G58" s="35">
        <f t="shared" si="18"/>
        <v>-317956.31</v>
      </c>
      <c r="H58" s="35">
        <f t="shared" si="18"/>
        <v>-85200.2</v>
      </c>
      <c r="I58" s="35">
        <f t="shared" si="18"/>
        <v>-293871.58</v>
      </c>
      <c r="J58" s="35">
        <f t="shared" si="18"/>
        <v>-51999.09</v>
      </c>
      <c r="K58" s="35">
        <f t="shared" si="18"/>
        <v>-70444.78</v>
      </c>
      <c r="L58" s="35">
        <f t="shared" si="18"/>
        <v>-91809.88</v>
      </c>
      <c r="M58" s="35">
        <f t="shared" si="18"/>
        <v>-157656.49</v>
      </c>
      <c r="N58" s="35">
        <f t="shared" si="18"/>
        <v>-44659.8</v>
      </c>
      <c r="O58" s="35">
        <f t="shared" si="18"/>
        <v>-106683</v>
      </c>
      <c r="P58" s="35">
        <f t="shared" si="17"/>
        <v>-2034036.6900000004</v>
      </c>
      <c r="Q58"/>
      <c r="R58"/>
      <c r="S58"/>
    </row>
    <row r="59" spans="1:19" s="58" customFormat="1" ht="18.75" customHeight="1">
      <c r="A59" s="53" t="s">
        <v>63</v>
      </c>
      <c r="B59" s="55">
        <f>-ROUND(B9*$D$3,2)</f>
        <v>-127378.9</v>
      </c>
      <c r="C59" s="55">
        <f aca="true" t="shared" si="19" ref="C59:O59">-ROUND(C9*$D$3,2)</f>
        <v>-181124.6</v>
      </c>
      <c r="D59" s="55">
        <f t="shared" si="19"/>
        <v>-152443.6</v>
      </c>
      <c r="E59" s="55">
        <f t="shared" si="19"/>
        <v>-28642.3</v>
      </c>
      <c r="F59" s="55">
        <f t="shared" si="19"/>
        <v>-58174.7</v>
      </c>
      <c r="G59" s="55">
        <f t="shared" si="19"/>
        <v>-112574</v>
      </c>
      <c r="H59" s="55">
        <v>-85200.2</v>
      </c>
      <c r="I59" s="55">
        <f t="shared" si="19"/>
        <v>-42152.9</v>
      </c>
      <c r="J59" s="55">
        <f t="shared" si="19"/>
        <v>-23417.8</v>
      </c>
      <c r="K59" s="55">
        <f t="shared" si="19"/>
        <v>-30035.5</v>
      </c>
      <c r="L59" s="55">
        <f t="shared" si="19"/>
        <v>-32443.5</v>
      </c>
      <c r="M59" s="55">
        <f t="shared" si="19"/>
        <v>-65011.7</v>
      </c>
      <c r="N59" s="55">
        <f t="shared" si="19"/>
        <v>-44659.8</v>
      </c>
      <c r="O59" s="55">
        <f t="shared" si="19"/>
        <v>-106683</v>
      </c>
      <c r="P59" s="55">
        <f t="shared" si="17"/>
        <v>-1089942.5</v>
      </c>
      <c r="Q59" s="67"/>
      <c r="R59"/>
      <c r="S59"/>
    </row>
    <row r="60" spans="1:19" ht="18.75" customHeight="1">
      <c r="A60" s="12" t="s">
        <v>64</v>
      </c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>
        <v>0</v>
      </c>
      <c r="L60" s="19">
        <v>0</v>
      </c>
      <c r="M60" s="19">
        <v>0</v>
      </c>
      <c r="N60" s="19">
        <v>0</v>
      </c>
      <c r="O60" s="19">
        <v>0</v>
      </c>
      <c r="P60" s="19">
        <f t="shared" si="17"/>
        <v>0</v>
      </c>
      <c r="Q60"/>
      <c r="R60"/>
      <c r="S60"/>
    </row>
    <row r="61" spans="1:19" ht="18.75" customHeight="1">
      <c r="A61" s="12" t="s">
        <v>65</v>
      </c>
      <c r="B61" s="35">
        <v>-21.5</v>
      </c>
      <c r="C61" s="35">
        <v>0</v>
      </c>
      <c r="D61" s="19">
        <v>-137.6</v>
      </c>
      <c r="E61" s="19">
        <v>0</v>
      </c>
      <c r="F61" s="19">
        <v>0</v>
      </c>
      <c r="G61" s="19">
        <v>-94.6</v>
      </c>
      <c r="H61" s="19">
        <v>0</v>
      </c>
      <c r="I61" s="19">
        <v>-116.1</v>
      </c>
      <c r="J61" s="35">
        <v>-16.13</v>
      </c>
      <c r="K61" s="19">
        <v>-22.8</v>
      </c>
      <c r="L61" s="19">
        <v>-33.5</v>
      </c>
      <c r="M61" s="19">
        <v>-52.27</v>
      </c>
      <c r="N61" s="19">
        <v>0</v>
      </c>
      <c r="O61" s="19">
        <v>0</v>
      </c>
      <c r="P61" s="35">
        <f t="shared" si="17"/>
        <v>-494.49999999999994</v>
      </c>
      <c r="Q61"/>
      <c r="R61"/>
      <c r="S61"/>
    </row>
    <row r="62" spans="1:19" ht="18.75" customHeight="1">
      <c r="A62" s="12" t="s">
        <v>66</v>
      </c>
      <c r="B62" s="35">
        <v>-7064.9</v>
      </c>
      <c r="C62" s="35">
        <v>-1285.7</v>
      </c>
      <c r="D62" s="19">
        <v>-1775.9</v>
      </c>
      <c r="E62" s="19">
        <v>0</v>
      </c>
      <c r="F62" s="19">
        <v>0</v>
      </c>
      <c r="G62" s="19">
        <v>-3792.6</v>
      </c>
      <c r="H62" s="19">
        <v>0</v>
      </c>
      <c r="I62" s="19">
        <v>-2377.9</v>
      </c>
      <c r="J62" s="35">
        <v>-264.72</v>
      </c>
      <c r="K62" s="19">
        <v>-374.25</v>
      </c>
      <c r="L62" s="19">
        <v>-549.82</v>
      </c>
      <c r="M62" s="19">
        <v>-858.01</v>
      </c>
      <c r="N62" s="19">
        <v>0</v>
      </c>
      <c r="O62" s="19">
        <v>0</v>
      </c>
      <c r="P62" s="35">
        <f t="shared" si="17"/>
        <v>-18343.8</v>
      </c>
      <c r="Q62"/>
      <c r="R62"/>
      <c r="S62"/>
    </row>
    <row r="63" spans="1:19" ht="18.75" customHeight="1">
      <c r="A63" s="12" t="s">
        <v>67</v>
      </c>
      <c r="B63" s="35">
        <v>-188151.09</v>
      </c>
      <c r="C63" s="35">
        <v>-4901.98</v>
      </c>
      <c r="D63" s="19">
        <v>-62652.79</v>
      </c>
      <c r="E63" s="19">
        <v>0</v>
      </c>
      <c r="F63" s="19">
        <v>0</v>
      </c>
      <c r="G63" s="19">
        <v>-201495.11</v>
      </c>
      <c r="H63" s="19">
        <v>0</v>
      </c>
      <c r="I63" s="19">
        <v>-249224.68</v>
      </c>
      <c r="J63" s="35">
        <v>-28300.44</v>
      </c>
      <c r="K63" s="19">
        <v>-40012.23</v>
      </c>
      <c r="L63" s="19">
        <v>-58783.06</v>
      </c>
      <c r="M63" s="19">
        <v>-91734.51</v>
      </c>
      <c r="N63" s="19">
        <v>0</v>
      </c>
      <c r="O63" s="19">
        <v>0</v>
      </c>
      <c r="P63" s="35">
        <f t="shared" si="17"/>
        <v>-925255.8899999999</v>
      </c>
      <c r="Q63"/>
      <c r="R63"/>
      <c r="S63"/>
    </row>
    <row r="64" spans="1:19" ht="18.75" customHeight="1">
      <c r="A64" s="12" t="s">
        <v>68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  <c r="L64" s="19">
        <v>0</v>
      </c>
      <c r="M64" s="19">
        <v>0</v>
      </c>
      <c r="N64" s="19">
        <v>0</v>
      </c>
      <c r="O64" s="19">
        <v>0</v>
      </c>
      <c r="P64" s="19">
        <f t="shared" si="17"/>
        <v>0</v>
      </c>
      <c r="Q64"/>
      <c r="R64"/>
      <c r="S64"/>
    </row>
    <row r="65" spans="1:19" s="58" customFormat="1" ht="18.75" customHeight="1">
      <c r="A65" s="16" t="s">
        <v>69</v>
      </c>
      <c r="B65" s="55">
        <f aca="true" t="shared" si="20" ref="B65:O65">SUM(B66:B101)</f>
        <v>6246754.1899999995</v>
      </c>
      <c r="C65" s="55">
        <f t="shared" si="20"/>
        <v>9117671.81</v>
      </c>
      <c r="D65" s="35">
        <f t="shared" si="20"/>
        <v>1859241.46</v>
      </c>
      <c r="E65" s="35">
        <f t="shared" si="20"/>
        <v>1394987.75</v>
      </c>
      <c r="F65" s="35">
        <f t="shared" si="20"/>
        <v>3231717.08</v>
      </c>
      <c r="G65" s="35">
        <f t="shared" si="20"/>
        <v>905510.24</v>
      </c>
      <c r="H65" s="35">
        <f t="shared" si="20"/>
        <v>4511379.41</v>
      </c>
      <c r="I65" s="35">
        <f t="shared" si="20"/>
        <v>764999.7</v>
      </c>
      <c r="J65" s="35">
        <f t="shared" si="20"/>
        <v>1574397.26</v>
      </c>
      <c r="K65" s="35">
        <f t="shared" si="20"/>
        <v>823896.19</v>
      </c>
      <c r="L65" s="35">
        <f t="shared" si="20"/>
        <v>675644.76</v>
      </c>
      <c r="M65" s="35">
        <f t="shared" si="20"/>
        <v>4522963.74</v>
      </c>
      <c r="N65" s="55">
        <f t="shared" si="20"/>
        <v>2110922.75</v>
      </c>
      <c r="O65" s="55">
        <f t="shared" si="20"/>
        <v>3411516.17</v>
      </c>
      <c r="P65" s="55">
        <f t="shared" si="17"/>
        <v>41151602.510000005</v>
      </c>
      <c r="Q65"/>
      <c r="R65"/>
      <c r="S65"/>
    </row>
    <row r="66" spans="1:19" ht="18.75" customHeight="1">
      <c r="A66" s="12" t="s">
        <v>70</v>
      </c>
      <c r="B66" s="19">
        <v>0</v>
      </c>
      <c r="C66" s="19">
        <v>0</v>
      </c>
      <c r="D66" s="19">
        <v>0</v>
      </c>
      <c r="E66" s="19">
        <v>-46961.64</v>
      </c>
      <c r="F66" s="19">
        <v>0</v>
      </c>
      <c r="G66" s="19">
        <v>0</v>
      </c>
      <c r="H66" s="19">
        <v>0</v>
      </c>
      <c r="I66" s="19">
        <v>0</v>
      </c>
      <c r="J66" s="19">
        <v>0</v>
      </c>
      <c r="K66" s="19">
        <v>0</v>
      </c>
      <c r="L66" s="19">
        <v>0</v>
      </c>
      <c r="M66" s="19">
        <v>0</v>
      </c>
      <c r="N66" s="19">
        <v>0</v>
      </c>
      <c r="O66" s="19">
        <v>0</v>
      </c>
      <c r="P66" s="19">
        <v>0</v>
      </c>
      <c r="Q66"/>
      <c r="R66"/>
      <c r="S66"/>
    </row>
    <row r="67" spans="1:19" ht="18.75" customHeight="1">
      <c r="A67" s="12" t="s">
        <v>71</v>
      </c>
      <c r="B67" s="19">
        <v>0</v>
      </c>
      <c r="C67" s="35">
        <v>-14.04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  <c r="L67" s="19">
        <v>0</v>
      </c>
      <c r="M67" s="19">
        <v>0</v>
      </c>
      <c r="N67" s="19">
        <v>0</v>
      </c>
      <c r="O67" s="19">
        <v>0</v>
      </c>
      <c r="P67" s="55">
        <f>SUM(B67:O67)</f>
        <v>-14.04</v>
      </c>
      <c r="Q67"/>
      <c r="R67"/>
      <c r="S67"/>
    </row>
    <row r="68" spans="1:19" ht="18.75" customHeight="1">
      <c r="A68" s="12" t="s">
        <v>72</v>
      </c>
      <c r="B68" s="19">
        <v>0</v>
      </c>
      <c r="C68" s="19">
        <v>0</v>
      </c>
      <c r="D68" s="35">
        <v>-1103.33</v>
      </c>
      <c r="E68" s="35">
        <v>-2571.87</v>
      </c>
      <c r="F68" s="35">
        <v>0</v>
      </c>
      <c r="G68" s="19">
        <v>0</v>
      </c>
      <c r="H68" s="35">
        <v>-7892.86</v>
      </c>
      <c r="I68" s="19">
        <v>0</v>
      </c>
      <c r="J68" s="19">
        <v>-5392.18</v>
      </c>
      <c r="K68" s="19">
        <v>0</v>
      </c>
      <c r="L68" s="19">
        <v>0</v>
      </c>
      <c r="M68" s="19">
        <v>0</v>
      </c>
      <c r="N68" s="19">
        <v>0</v>
      </c>
      <c r="O68" s="19">
        <v>0</v>
      </c>
      <c r="P68" s="55">
        <f>SUM(B68:O68)</f>
        <v>-16960.239999999998</v>
      </c>
      <c r="Q68"/>
      <c r="R68"/>
      <c r="S68"/>
    </row>
    <row r="69" spans="1:19" ht="18.75" customHeight="1">
      <c r="A69" s="12" t="s">
        <v>73</v>
      </c>
      <c r="B69" s="19">
        <v>0</v>
      </c>
      <c r="C69" s="19">
        <v>0</v>
      </c>
      <c r="D69" s="19">
        <v>0</v>
      </c>
      <c r="E69" s="35">
        <v>-60000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v>0</v>
      </c>
      <c r="L69" s="19">
        <v>0</v>
      </c>
      <c r="M69" s="19">
        <v>0</v>
      </c>
      <c r="N69" s="19">
        <v>0</v>
      </c>
      <c r="O69" s="19">
        <v>0</v>
      </c>
      <c r="P69" s="35">
        <f>SUM(B69:O69)</f>
        <v>-60000</v>
      </c>
      <c r="Q69"/>
      <c r="R69"/>
      <c r="S69"/>
    </row>
    <row r="70" spans="1:19" ht="18.75" customHeight="1">
      <c r="A70" s="34" t="s">
        <v>74</v>
      </c>
      <c r="B70" s="35">
        <v>-14510.95</v>
      </c>
      <c r="C70" s="35">
        <v>-21065.24</v>
      </c>
      <c r="D70" s="35">
        <v>-19913.81</v>
      </c>
      <c r="E70" s="35">
        <v>-5033.81</v>
      </c>
      <c r="F70" s="35">
        <v>-10377.62</v>
      </c>
      <c r="G70" s="35">
        <v>-13964.76</v>
      </c>
      <c r="H70" s="35">
        <v>-10392.38</v>
      </c>
      <c r="I70" s="35">
        <v>-8798.1</v>
      </c>
      <c r="J70" s="35">
        <v>-4148.1</v>
      </c>
      <c r="K70" s="35">
        <v>-4103.81</v>
      </c>
      <c r="L70" s="35">
        <v>-8355.24</v>
      </c>
      <c r="M70" s="35">
        <v>-12636.19</v>
      </c>
      <c r="N70" s="35">
        <v>-5137.14</v>
      </c>
      <c r="O70" s="35">
        <v>-9181.9</v>
      </c>
      <c r="P70" s="55">
        <f>SUM(B70:O70)</f>
        <v>-147619.05000000002</v>
      </c>
      <c r="Q70"/>
      <c r="R70"/>
      <c r="S70"/>
    </row>
    <row r="71" spans="1:19" ht="18.75" customHeight="1">
      <c r="A71" s="12" t="s">
        <v>75</v>
      </c>
      <c r="B71" s="19">
        <v>0</v>
      </c>
      <c r="C71" s="19">
        <v>0</v>
      </c>
      <c r="D71" s="19">
        <v>0</v>
      </c>
      <c r="E71" s="19">
        <v>0</v>
      </c>
      <c r="F71" s="19">
        <v>0</v>
      </c>
      <c r="G71" s="19">
        <v>0</v>
      </c>
      <c r="H71" s="19">
        <v>0</v>
      </c>
      <c r="I71" s="19">
        <v>0</v>
      </c>
      <c r="J71" s="19">
        <v>0</v>
      </c>
      <c r="K71" s="19">
        <v>0</v>
      </c>
      <c r="L71" s="19">
        <v>0</v>
      </c>
      <c r="M71" s="19">
        <v>0</v>
      </c>
      <c r="N71" s="19">
        <v>0</v>
      </c>
      <c r="O71" s="19">
        <v>0</v>
      </c>
      <c r="P71" s="19">
        <v>0</v>
      </c>
      <c r="Q71"/>
      <c r="R71"/>
      <c r="S71"/>
    </row>
    <row r="72" spans="1:19" ht="18.75" customHeight="1">
      <c r="A72" s="12" t="s">
        <v>76</v>
      </c>
      <c r="B72" s="19">
        <v>0</v>
      </c>
      <c r="C72" s="19">
        <v>0</v>
      </c>
      <c r="D72" s="19">
        <v>0</v>
      </c>
      <c r="E72" s="19">
        <v>0</v>
      </c>
      <c r="F72" s="19">
        <v>0</v>
      </c>
      <c r="G72" s="19">
        <v>0</v>
      </c>
      <c r="H72" s="19">
        <v>0</v>
      </c>
      <c r="I72" s="19">
        <v>0</v>
      </c>
      <c r="J72" s="19">
        <v>0</v>
      </c>
      <c r="K72" s="19">
        <v>0</v>
      </c>
      <c r="L72" s="19">
        <v>0</v>
      </c>
      <c r="M72" s="19">
        <v>0</v>
      </c>
      <c r="N72" s="19">
        <v>0</v>
      </c>
      <c r="O72" s="19">
        <v>0</v>
      </c>
      <c r="P72" s="19">
        <v>0</v>
      </c>
      <c r="Q72"/>
      <c r="R72"/>
      <c r="S72"/>
    </row>
    <row r="73" spans="1:19" ht="18.75" customHeight="1">
      <c r="A73" s="12" t="s">
        <v>77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  <c r="L73" s="19">
        <v>0</v>
      </c>
      <c r="M73" s="19">
        <v>0</v>
      </c>
      <c r="N73" s="19">
        <v>0</v>
      </c>
      <c r="O73" s="19">
        <v>0</v>
      </c>
      <c r="P73" s="19">
        <v>0</v>
      </c>
      <c r="Q73"/>
      <c r="R73"/>
      <c r="S73"/>
    </row>
    <row r="74" spans="1:19" ht="18.75" customHeight="1">
      <c r="A74" s="12" t="s">
        <v>78</v>
      </c>
      <c r="B74" s="19">
        <v>0</v>
      </c>
      <c r="C74" s="19">
        <v>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v>0</v>
      </c>
      <c r="L74" s="19">
        <v>0</v>
      </c>
      <c r="M74" s="19">
        <v>0</v>
      </c>
      <c r="N74" s="19">
        <v>0</v>
      </c>
      <c r="O74" s="19">
        <v>0</v>
      </c>
      <c r="P74" s="19">
        <v>0</v>
      </c>
      <c r="Q74"/>
      <c r="R74"/>
      <c r="S74"/>
    </row>
    <row r="75" spans="1:19" ht="18.75" customHeight="1">
      <c r="A75" s="12" t="s">
        <v>79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  <c r="L75" s="19">
        <v>0</v>
      </c>
      <c r="M75" s="19">
        <v>0</v>
      </c>
      <c r="N75" s="19">
        <v>0</v>
      </c>
      <c r="O75" s="19">
        <v>0</v>
      </c>
      <c r="P75" s="19">
        <v>0</v>
      </c>
      <c r="Q75"/>
      <c r="R75"/>
      <c r="S75"/>
    </row>
    <row r="76" spans="1:19" ht="18.75" customHeight="1">
      <c r="A76" s="12" t="s">
        <v>80</v>
      </c>
      <c r="B76" s="19">
        <v>0</v>
      </c>
      <c r="C76" s="35">
        <v>-134.8</v>
      </c>
      <c r="D76" s="35">
        <v>-741.4</v>
      </c>
      <c r="E76" s="19">
        <v>0</v>
      </c>
      <c r="F76" s="35">
        <v>-1011</v>
      </c>
      <c r="G76" s="19">
        <v>0</v>
      </c>
      <c r="H76" s="19">
        <v>0</v>
      </c>
      <c r="I76" s="35">
        <v>-202.2</v>
      </c>
      <c r="J76" s="35">
        <v>-269.6</v>
      </c>
      <c r="K76" s="19">
        <v>0</v>
      </c>
      <c r="L76" s="19">
        <v>0</v>
      </c>
      <c r="M76" s="35">
        <v>-370.7</v>
      </c>
      <c r="N76" s="19">
        <v>0</v>
      </c>
      <c r="O76" s="19">
        <v>0</v>
      </c>
      <c r="P76" s="55">
        <f>SUM(B76:O76)</f>
        <v>-2729.7</v>
      </c>
      <c r="Q76"/>
      <c r="R76"/>
      <c r="S76"/>
    </row>
    <row r="77" spans="1:19" ht="18.75" customHeight="1">
      <c r="A77" s="12" t="s">
        <v>81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v>0</v>
      </c>
      <c r="L77" s="19">
        <v>0</v>
      </c>
      <c r="M77" s="19">
        <v>0</v>
      </c>
      <c r="N77" s="19">
        <v>0</v>
      </c>
      <c r="O77" s="19">
        <v>0</v>
      </c>
      <c r="P77" s="19">
        <v>0</v>
      </c>
      <c r="Q77"/>
      <c r="R77"/>
      <c r="S77"/>
    </row>
    <row r="78" spans="1:19" ht="18.75" customHeight="1">
      <c r="A78" s="12" t="s">
        <v>82</v>
      </c>
      <c r="B78" s="35">
        <v>6261265.14</v>
      </c>
      <c r="C78" s="35">
        <v>9138885.89</v>
      </c>
      <c r="D78" s="35">
        <v>1881000</v>
      </c>
      <c r="E78" s="35">
        <v>1510092.57</v>
      </c>
      <c r="F78" s="35">
        <v>3243105.7</v>
      </c>
      <c r="G78" s="35">
        <v>927000</v>
      </c>
      <c r="H78" s="35">
        <v>4529664.65</v>
      </c>
      <c r="I78" s="35">
        <v>774000</v>
      </c>
      <c r="J78" s="35">
        <v>1584207.14</v>
      </c>
      <c r="K78" s="35">
        <v>828000</v>
      </c>
      <c r="L78" s="35">
        <v>684000</v>
      </c>
      <c r="M78" s="35">
        <v>4535970.63</v>
      </c>
      <c r="N78" s="35">
        <v>2116059.89</v>
      </c>
      <c r="O78" s="35">
        <v>3420698.07</v>
      </c>
      <c r="P78" s="55">
        <f>SUM(B78:O78)</f>
        <v>41433949.68000001</v>
      </c>
      <c r="Q78"/>
      <c r="R78"/>
      <c r="S78"/>
    </row>
    <row r="79" spans="1:19" ht="18.75" customHeight="1">
      <c r="A79" s="12" t="s">
        <v>83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v>0</v>
      </c>
      <c r="L79" s="19">
        <v>0</v>
      </c>
      <c r="M79" s="19">
        <v>0</v>
      </c>
      <c r="N79" s="19">
        <v>0</v>
      </c>
      <c r="O79" s="19">
        <v>0</v>
      </c>
      <c r="P79" s="19">
        <v>0</v>
      </c>
      <c r="Q79"/>
      <c r="R79"/>
      <c r="S79"/>
    </row>
    <row r="80" spans="1:19" ht="18.75" customHeight="1">
      <c r="A80" s="12" t="s">
        <v>84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v>0</v>
      </c>
      <c r="L80" s="19">
        <v>0</v>
      </c>
      <c r="M80" s="19">
        <v>0</v>
      </c>
      <c r="N80" s="19">
        <v>0</v>
      </c>
      <c r="O80" s="19">
        <v>0</v>
      </c>
      <c r="P80" s="19">
        <v>0</v>
      </c>
      <c r="Q80"/>
      <c r="R80"/>
      <c r="S80"/>
    </row>
    <row r="81" spans="1:19" ht="18.75" customHeight="1">
      <c r="A81" s="12" t="s">
        <v>85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v>0</v>
      </c>
      <c r="L81" s="19">
        <v>0</v>
      </c>
      <c r="M81" s="19">
        <v>0</v>
      </c>
      <c r="N81" s="19">
        <v>0</v>
      </c>
      <c r="O81" s="19">
        <v>0</v>
      </c>
      <c r="P81" s="19">
        <v>0</v>
      </c>
      <c r="Q81"/>
      <c r="R81"/>
      <c r="S81"/>
    </row>
    <row r="82" spans="1:19" ht="18.75" customHeight="1">
      <c r="A82" s="12" t="s">
        <v>86</v>
      </c>
      <c r="B82" s="19">
        <v>0</v>
      </c>
      <c r="C82" s="19">
        <v>0</v>
      </c>
      <c r="D82" s="19">
        <v>0</v>
      </c>
      <c r="E82" s="35">
        <v>-537.5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v>0</v>
      </c>
      <c r="L82" s="19">
        <v>0</v>
      </c>
      <c r="M82" s="19">
        <v>0</v>
      </c>
      <c r="N82" s="19">
        <v>0</v>
      </c>
      <c r="O82" s="19">
        <v>0</v>
      </c>
      <c r="P82" s="55">
        <f>SUM(B82:O82)</f>
        <v>-537.5</v>
      </c>
      <c r="Q82"/>
      <c r="R82"/>
      <c r="S82"/>
    </row>
    <row r="83" spans="1:19" ht="18.75" customHeight="1">
      <c r="A83" s="12" t="s">
        <v>87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v>0</v>
      </c>
      <c r="L83" s="19">
        <v>0</v>
      </c>
      <c r="M83" s="19">
        <v>0</v>
      </c>
      <c r="N83" s="19">
        <v>0</v>
      </c>
      <c r="O83" s="19">
        <v>0</v>
      </c>
      <c r="P83" s="19">
        <v>0</v>
      </c>
      <c r="Q83"/>
      <c r="R83"/>
      <c r="S83"/>
    </row>
    <row r="84" spans="1:19" ht="18.75" customHeight="1">
      <c r="A84" s="12" t="s">
        <v>88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v>0</v>
      </c>
      <c r="L84" s="19">
        <v>0</v>
      </c>
      <c r="M84" s="19">
        <v>0</v>
      </c>
      <c r="N84" s="19">
        <v>0</v>
      </c>
      <c r="O84" s="19">
        <v>0</v>
      </c>
      <c r="P84" s="19">
        <v>0</v>
      </c>
      <c r="Q84"/>
      <c r="R84"/>
      <c r="S84"/>
    </row>
    <row r="85" spans="1:19" ht="18.75" customHeight="1">
      <c r="A85" s="12" t="s">
        <v>89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v>0</v>
      </c>
      <c r="L85" s="19">
        <v>0</v>
      </c>
      <c r="M85" s="19">
        <v>0</v>
      </c>
      <c r="N85" s="19">
        <v>0</v>
      </c>
      <c r="O85" s="19">
        <v>0</v>
      </c>
      <c r="P85" s="19">
        <v>0</v>
      </c>
      <c r="Q85"/>
      <c r="R85"/>
      <c r="S85"/>
    </row>
    <row r="86" spans="1:19" ht="18.75" customHeight="1">
      <c r="A86" s="12" t="s">
        <v>90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v>0</v>
      </c>
      <c r="L86" s="19">
        <v>0</v>
      </c>
      <c r="M86" s="19">
        <v>0</v>
      </c>
      <c r="N86" s="19">
        <v>0</v>
      </c>
      <c r="O86" s="19">
        <v>0</v>
      </c>
      <c r="P86" s="19">
        <v>0</v>
      </c>
      <c r="Q86"/>
      <c r="R86"/>
      <c r="S86"/>
    </row>
    <row r="87" spans="1:19" ht="18.75" customHeight="1">
      <c r="A87" s="12" t="s">
        <v>91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v>0</v>
      </c>
      <c r="L87" s="19">
        <v>0</v>
      </c>
      <c r="M87" s="19">
        <v>0</v>
      </c>
      <c r="N87" s="19">
        <v>0</v>
      </c>
      <c r="O87" s="19">
        <v>0</v>
      </c>
      <c r="P87" s="19">
        <v>0</v>
      </c>
      <c r="Q87" s="47"/>
      <c r="R87"/>
      <c r="S87"/>
    </row>
    <row r="88" spans="1:19" ht="18.75" customHeight="1">
      <c r="A88" s="12" t="s">
        <v>92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v>0</v>
      </c>
      <c r="L88" s="19">
        <v>0</v>
      </c>
      <c r="M88" s="19">
        <v>0</v>
      </c>
      <c r="N88" s="19">
        <v>0</v>
      </c>
      <c r="O88" s="19">
        <v>0</v>
      </c>
      <c r="P88" s="19">
        <v>0</v>
      </c>
      <c r="Q88" s="46"/>
      <c r="R88"/>
      <c r="S88"/>
    </row>
    <row r="89" spans="1:19" ht="18.75" customHeight="1">
      <c r="A89" s="12" t="s">
        <v>93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v>0</v>
      </c>
      <c r="L89" s="19">
        <v>0</v>
      </c>
      <c r="M89" s="19">
        <v>0</v>
      </c>
      <c r="N89" s="19">
        <v>0</v>
      </c>
      <c r="O89" s="19">
        <v>0</v>
      </c>
      <c r="P89" s="19">
        <v>0</v>
      </c>
      <c r="Q89" s="46"/>
      <c r="R89"/>
      <c r="S89"/>
    </row>
    <row r="90" spans="1:19" ht="18.75" customHeight="1">
      <c r="A90" s="12" t="s">
        <v>94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v>0</v>
      </c>
      <c r="L90" s="19">
        <v>0</v>
      </c>
      <c r="M90" s="19">
        <v>0</v>
      </c>
      <c r="N90" s="19">
        <v>0</v>
      </c>
      <c r="O90" s="19">
        <v>0</v>
      </c>
      <c r="P90" s="19">
        <v>0</v>
      </c>
      <c r="Q90" s="46"/>
      <c r="R90"/>
      <c r="S90"/>
    </row>
    <row r="91" spans="1:19" ht="18.75" customHeight="1">
      <c r="A91" s="12" t="s">
        <v>95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v>0</v>
      </c>
      <c r="L91" s="19">
        <v>0</v>
      </c>
      <c r="M91" s="19">
        <v>0</v>
      </c>
      <c r="N91" s="19">
        <v>0</v>
      </c>
      <c r="O91" s="19">
        <v>0</v>
      </c>
      <c r="P91" s="19">
        <v>0</v>
      </c>
      <c r="Q91" s="46"/>
      <c r="R91"/>
      <c r="S91"/>
    </row>
    <row r="92" spans="1:19" ht="18.75" customHeight="1">
      <c r="A92" s="12" t="s">
        <v>96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19">
        <v>0</v>
      </c>
      <c r="M92" s="19">
        <v>0</v>
      </c>
      <c r="N92" s="19">
        <v>0</v>
      </c>
      <c r="O92" s="19">
        <v>0</v>
      </c>
      <c r="P92" s="19">
        <v>0</v>
      </c>
      <c r="Q92" s="46"/>
      <c r="R92"/>
      <c r="S92"/>
    </row>
    <row r="93" spans="1:17" s="58" customFormat="1" ht="18.75" customHeight="1">
      <c r="A93" s="53" t="s">
        <v>97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19">
        <v>0</v>
      </c>
      <c r="M93" s="19">
        <v>0</v>
      </c>
      <c r="N93" s="19">
        <v>0</v>
      </c>
      <c r="O93" s="19">
        <v>0</v>
      </c>
      <c r="P93" s="19">
        <v>0</v>
      </c>
      <c r="Q93" s="57"/>
    </row>
    <row r="94" spans="1:19" ht="18.75" customHeight="1">
      <c r="A94" s="53" t="s">
        <v>98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19">
        <v>0</v>
      </c>
      <c r="M94" s="19">
        <v>0</v>
      </c>
      <c r="N94" s="19">
        <v>0</v>
      </c>
      <c r="O94" s="19">
        <v>0</v>
      </c>
      <c r="P94" s="19">
        <v>0</v>
      </c>
      <c r="Q94" s="46"/>
      <c r="R94"/>
      <c r="S94"/>
    </row>
    <row r="95" spans="1:19" ht="18.75" customHeight="1">
      <c r="A95" s="53" t="s">
        <v>99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19">
        <v>0</v>
      </c>
      <c r="M95" s="19">
        <v>0</v>
      </c>
      <c r="N95" s="19">
        <v>0</v>
      </c>
      <c r="O95" s="19">
        <v>0</v>
      </c>
      <c r="P95" s="19">
        <v>0</v>
      </c>
      <c r="Q95" s="46"/>
      <c r="R95"/>
      <c r="S95"/>
    </row>
    <row r="96" spans="1:19" ht="18.75" customHeight="1">
      <c r="A96" s="60" t="s">
        <v>100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v>0</v>
      </c>
      <c r="L96" s="19">
        <v>0</v>
      </c>
      <c r="M96" s="19">
        <v>0</v>
      </c>
      <c r="N96" s="19">
        <v>0</v>
      </c>
      <c r="O96" s="19">
        <v>0</v>
      </c>
      <c r="P96" s="19">
        <v>0</v>
      </c>
      <c r="Q96" s="46"/>
      <c r="R96"/>
      <c r="S96"/>
    </row>
    <row r="97" spans="1:19" ht="18.75" customHeight="1">
      <c r="A97" s="15" t="s">
        <v>101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v>0</v>
      </c>
      <c r="L97" s="19">
        <v>0</v>
      </c>
      <c r="M97" s="19">
        <v>0</v>
      </c>
      <c r="N97" s="19">
        <v>0</v>
      </c>
      <c r="O97" s="19">
        <v>0</v>
      </c>
      <c r="P97" s="19">
        <v>0</v>
      </c>
      <c r="Q97" s="46"/>
      <c r="R97"/>
      <c r="S97"/>
    </row>
    <row r="98" spans="1:19" ht="18.75" customHeight="1">
      <c r="A98" s="15" t="s">
        <v>102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19">
        <v>0</v>
      </c>
      <c r="L98" s="19">
        <v>0</v>
      </c>
      <c r="M98" s="19">
        <v>0</v>
      </c>
      <c r="N98" s="19">
        <v>0</v>
      </c>
      <c r="O98" s="19">
        <v>0</v>
      </c>
      <c r="P98" s="19">
        <f>SUM(B98:O98)</f>
        <v>0</v>
      </c>
      <c r="Q98" s="46"/>
      <c r="R98"/>
      <c r="S98"/>
    </row>
    <row r="99" spans="1:19" ht="18.75" customHeight="1">
      <c r="A99" s="15" t="s">
        <v>103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19">
        <v>0</v>
      </c>
      <c r="L99" s="19">
        <v>0</v>
      </c>
      <c r="M99" s="19">
        <v>0</v>
      </c>
      <c r="N99" s="19">
        <v>0</v>
      </c>
      <c r="O99" s="19">
        <v>0</v>
      </c>
      <c r="P99" s="19">
        <v>0</v>
      </c>
      <c r="Q99" s="46"/>
      <c r="R99"/>
      <c r="S99"/>
    </row>
    <row r="100" spans="1:19" s="58" customFormat="1" ht="18.75" customHeight="1">
      <c r="A100" s="53" t="s">
        <v>158</v>
      </c>
      <c r="B100" s="19">
        <v>0</v>
      </c>
      <c r="C100" s="19">
        <v>0</v>
      </c>
      <c r="D100" s="50">
        <v>0</v>
      </c>
      <c r="E100" s="50">
        <v>0</v>
      </c>
      <c r="F100" s="50">
        <v>0</v>
      </c>
      <c r="G100" s="35">
        <v>-7525</v>
      </c>
      <c r="H100" s="50">
        <v>0</v>
      </c>
      <c r="I100" s="50">
        <v>0</v>
      </c>
      <c r="J100" s="19">
        <v>0</v>
      </c>
      <c r="K100" s="19">
        <v>0</v>
      </c>
      <c r="L100" s="19">
        <v>0</v>
      </c>
      <c r="M100" s="19">
        <v>0</v>
      </c>
      <c r="N100" s="50">
        <v>0</v>
      </c>
      <c r="O100" s="50">
        <v>0</v>
      </c>
      <c r="P100" s="55">
        <f>SUM(B100:O100)</f>
        <v>-7525</v>
      </c>
      <c r="Q100" s="57"/>
      <c r="R100"/>
      <c r="S100"/>
    </row>
    <row r="101" spans="1:17" ht="18.75" customHeight="1">
      <c r="A101" s="53"/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/>
      <c r="L101" s="19"/>
      <c r="M101" s="19"/>
      <c r="N101" s="19">
        <v>0</v>
      </c>
      <c r="O101" s="19"/>
      <c r="P101" s="19"/>
      <c r="Q101" s="46"/>
    </row>
    <row r="102" spans="1:19" ht="18.75" customHeight="1">
      <c r="A102" s="16" t="s">
        <v>159</v>
      </c>
      <c r="B102" s="19">
        <v>0</v>
      </c>
      <c r="C102" s="19">
        <v>0</v>
      </c>
      <c r="D102" s="35">
        <v>4616441.7</v>
      </c>
      <c r="E102" s="19">
        <v>0</v>
      </c>
      <c r="F102" s="19">
        <v>0</v>
      </c>
      <c r="G102" s="35">
        <v>2398003.76</v>
      </c>
      <c r="H102" s="19">
        <v>0</v>
      </c>
      <c r="I102" s="35">
        <v>1499376.33</v>
      </c>
      <c r="J102" s="19">
        <v>0</v>
      </c>
      <c r="K102" s="19">
        <v>0</v>
      </c>
      <c r="L102" s="35">
        <v>1500240.19</v>
      </c>
      <c r="M102" s="19">
        <v>0</v>
      </c>
      <c r="N102" s="19">
        <v>0</v>
      </c>
      <c r="O102" s="19">
        <v>0</v>
      </c>
      <c r="P102" s="55">
        <f>SUM(B102:O102)</f>
        <v>10014061.979999999</v>
      </c>
      <c r="Q102" s="46"/>
      <c r="R102"/>
      <c r="S102"/>
    </row>
    <row r="103" spans="1:19" ht="18.75" customHeight="1">
      <c r="A103" s="16" t="s">
        <v>104</v>
      </c>
      <c r="B103" s="19">
        <v>0</v>
      </c>
      <c r="C103" s="19">
        <v>0</v>
      </c>
      <c r="D103" s="19">
        <v>0</v>
      </c>
      <c r="E103" s="19">
        <v>0</v>
      </c>
      <c r="F103" s="19">
        <v>0</v>
      </c>
      <c r="G103" s="19">
        <v>0</v>
      </c>
      <c r="H103" s="19">
        <v>0</v>
      </c>
      <c r="I103" s="19">
        <v>0</v>
      </c>
      <c r="J103" s="19">
        <v>0</v>
      </c>
      <c r="K103" s="19">
        <v>0</v>
      </c>
      <c r="L103" s="19">
        <v>0</v>
      </c>
      <c r="M103" s="19">
        <v>0</v>
      </c>
      <c r="N103" s="19">
        <v>0</v>
      </c>
      <c r="O103" s="19">
        <v>0</v>
      </c>
      <c r="P103" s="19">
        <f aca="true" t="shared" si="21" ref="P102:P109">SUM(B103:O103)</f>
        <v>0</v>
      </c>
      <c r="Q103" s="47"/>
      <c r="R103"/>
      <c r="S103"/>
    </row>
    <row r="104" spans="1:17" ht="18.75" customHeight="1">
      <c r="A104" s="16"/>
      <c r="B104" s="20">
        <v>0</v>
      </c>
      <c r="C104" s="20">
        <v>0</v>
      </c>
      <c r="D104" s="20">
        <v>0</v>
      </c>
      <c r="E104" s="20">
        <v>0</v>
      </c>
      <c r="F104" s="20">
        <v>0</v>
      </c>
      <c r="G104" s="20">
        <v>0</v>
      </c>
      <c r="H104" s="20">
        <v>0</v>
      </c>
      <c r="I104" s="20">
        <v>0</v>
      </c>
      <c r="J104" s="20">
        <v>0</v>
      </c>
      <c r="K104" s="20"/>
      <c r="L104" s="20"/>
      <c r="M104" s="20"/>
      <c r="N104" s="20">
        <v>0</v>
      </c>
      <c r="O104" s="20"/>
      <c r="P104" s="31">
        <f t="shared" si="21"/>
        <v>0</v>
      </c>
      <c r="Q104" s="45"/>
    </row>
    <row r="105" spans="1:17" ht="18.75" customHeight="1">
      <c r="A105" s="16" t="s">
        <v>105</v>
      </c>
      <c r="B105" s="24">
        <f aca="true" t="shared" si="22" ref="B105:G105">+B106+B107</f>
        <v>7936577.47</v>
      </c>
      <c r="C105" s="24">
        <f t="shared" si="22"/>
        <v>11800058.709999999</v>
      </c>
      <c r="D105" s="24">
        <f t="shared" si="22"/>
        <v>9090597.02</v>
      </c>
      <c r="E105" s="24">
        <f t="shared" si="22"/>
        <v>1970117.88</v>
      </c>
      <c r="F105" s="24">
        <f t="shared" si="22"/>
        <v>4187853.42</v>
      </c>
      <c r="G105" s="24">
        <f t="shared" si="22"/>
        <v>4593959.9399999995</v>
      </c>
      <c r="H105" s="24">
        <f aca="true" t="shared" si="23" ref="H105:M105">+H106+H107</f>
        <v>5828684.46</v>
      </c>
      <c r="I105" s="24">
        <f t="shared" si="23"/>
        <v>2979136.07</v>
      </c>
      <c r="J105" s="24">
        <f t="shared" si="23"/>
        <v>2051932.8699999999</v>
      </c>
      <c r="K105" s="24">
        <f t="shared" si="23"/>
        <v>1291614.53</v>
      </c>
      <c r="L105" s="24">
        <f t="shared" si="23"/>
        <v>2949915.67</v>
      </c>
      <c r="M105" s="24">
        <f t="shared" si="23"/>
        <v>5769595.46</v>
      </c>
      <c r="N105" s="24">
        <f>+N106+N107</f>
        <v>2748123.55</v>
      </c>
      <c r="O105" s="24">
        <f>+O106+O107</f>
        <v>4411512.43</v>
      </c>
      <c r="P105" s="41">
        <f t="shared" si="21"/>
        <v>67609679.47999999</v>
      </c>
      <c r="Q105" s="61"/>
    </row>
    <row r="106" spans="1:17" ht="18" customHeight="1">
      <c r="A106" s="16" t="s">
        <v>106</v>
      </c>
      <c r="B106" s="24">
        <f aca="true" t="shared" si="24" ref="B106:O106">+B43+B58+B65+B102</f>
        <v>7919167.75</v>
      </c>
      <c r="C106" s="24">
        <f t="shared" si="24"/>
        <v>11775912.04</v>
      </c>
      <c r="D106" s="24">
        <f t="shared" si="24"/>
        <v>9082488.29</v>
      </c>
      <c r="E106" s="24">
        <f t="shared" si="24"/>
        <v>1970117.88</v>
      </c>
      <c r="F106" s="24">
        <f t="shared" si="24"/>
        <v>4180606.21</v>
      </c>
      <c r="G106" s="24">
        <f t="shared" si="24"/>
        <v>4570904.699999999</v>
      </c>
      <c r="H106" s="24">
        <f t="shared" si="24"/>
        <v>5828684.46</v>
      </c>
      <c r="I106" s="24">
        <f t="shared" si="24"/>
        <v>2970393.46</v>
      </c>
      <c r="J106" s="24">
        <f t="shared" si="24"/>
        <v>2050360.5799999998</v>
      </c>
      <c r="K106" s="24">
        <f t="shared" si="24"/>
        <v>1288054.95</v>
      </c>
      <c r="L106" s="24">
        <f t="shared" si="24"/>
        <v>2948460.88</v>
      </c>
      <c r="M106" s="24">
        <f t="shared" si="24"/>
        <v>5760656.03</v>
      </c>
      <c r="N106" s="24">
        <f t="shared" si="24"/>
        <v>2743801.59</v>
      </c>
      <c r="O106" s="24">
        <f t="shared" si="24"/>
        <v>4408169.779999999</v>
      </c>
      <c r="P106" s="41">
        <f t="shared" si="21"/>
        <v>67497778.6</v>
      </c>
      <c r="Q106" s="45"/>
    </row>
    <row r="107" spans="1:17" ht="18.75" customHeight="1">
      <c r="A107" s="16" t="s">
        <v>107</v>
      </c>
      <c r="B107" s="24">
        <f aca="true" t="shared" si="25" ref="B107:G107">IF(+B53+B103+B108&lt;0,0,(B53+B103+B108))</f>
        <v>17409.72</v>
      </c>
      <c r="C107" s="24">
        <f t="shared" si="25"/>
        <v>24146.67</v>
      </c>
      <c r="D107" s="24">
        <f t="shared" si="25"/>
        <v>8108.73</v>
      </c>
      <c r="E107" s="24">
        <f t="shared" si="25"/>
        <v>0</v>
      </c>
      <c r="F107" s="24">
        <f t="shared" si="25"/>
        <v>7247.21</v>
      </c>
      <c r="G107" s="24">
        <f t="shared" si="25"/>
        <v>23055.24</v>
      </c>
      <c r="H107" s="24">
        <f aca="true" t="shared" si="26" ref="H107:M107">IF(+H53+H103+H108&lt;0,0,(H53+H103+H108))</f>
        <v>0</v>
      </c>
      <c r="I107" s="24">
        <f t="shared" si="26"/>
        <v>8742.61</v>
      </c>
      <c r="J107" s="24">
        <f t="shared" si="26"/>
        <v>1572.29</v>
      </c>
      <c r="K107" s="24">
        <f t="shared" si="26"/>
        <v>3559.58</v>
      </c>
      <c r="L107" s="24">
        <f t="shared" si="26"/>
        <v>1454.79</v>
      </c>
      <c r="M107" s="24">
        <f t="shared" si="26"/>
        <v>8939.43</v>
      </c>
      <c r="N107" s="24">
        <f>IF(+N53+N103+N108&lt;0,0,(N53+N103+N108))</f>
        <v>4321.96</v>
      </c>
      <c r="O107" s="24">
        <f>IF(+O53+O103+O108&lt;0,0,(O53+O103+O108))</f>
        <v>3342.65</v>
      </c>
      <c r="P107" s="41">
        <f t="shared" si="21"/>
        <v>111900.87999999999</v>
      </c>
      <c r="Q107" s="62"/>
    </row>
    <row r="108" spans="1:18" ht="18.75" customHeight="1">
      <c r="A108" s="16" t="s">
        <v>108</v>
      </c>
      <c r="B108" s="19">
        <v>0</v>
      </c>
      <c r="C108" s="19">
        <v>0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55">
        <v>0</v>
      </c>
      <c r="L108" s="55">
        <v>0</v>
      </c>
      <c r="M108" s="55">
        <v>0</v>
      </c>
      <c r="N108" s="19">
        <v>0</v>
      </c>
      <c r="O108" s="19">
        <v>0</v>
      </c>
      <c r="P108" s="31">
        <f t="shared" si="21"/>
        <v>0</v>
      </c>
      <c r="R108" s="48"/>
    </row>
    <row r="109" spans="1:19" ht="18.75" customHeight="1">
      <c r="A109" s="16" t="s">
        <v>109</v>
      </c>
      <c r="B109" s="19">
        <v>0</v>
      </c>
      <c r="C109" s="19">
        <v>0</v>
      </c>
      <c r="D109" s="19">
        <v>0</v>
      </c>
      <c r="E109" s="19">
        <v>0</v>
      </c>
      <c r="F109" s="19">
        <v>0</v>
      </c>
      <c r="G109" s="19">
        <v>0</v>
      </c>
      <c r="H109" s="19">
        <v>0</v>
      </c>
      <c r="I109" s="19">
        <v>0</v>
      </c>
      <c r="J109" s="19">
        <v>0</v>
      </c>
      <c r="K109" s="19">
        <v>0</v>
      </c>
      <c r="L109" s="19">
        <v>0</v>
      </c>
      <c r="M109" s="19">
        <v>0</v>
      </c>
      <c r="N109" s="19">
        <v>0</v>
      </c>
      <c r="O109" s="19">
        <v>0</v>
      </c>
      <c r="P109" s="31">
        <f t="shared" si="21"/>
        <v>0</v>
      </c>
      <c r="Q109"/>
      <c r="R109"/>
      <c r="S109"/>
    </row>
    <row r="110" spans="1:16" ht="18.75" customHeight="1">
      <c r="A110" s="2"/>
      <c r="B110" s="20">
        <v>0</v>
      </c>
      <c r="C110" s="20">
        <v>0</v>
      </c>
      <c r="D110" s="20">
        <v>0</v>
      </c>
      <c r="E110" s="20"/>
      <c r="F110" s="20"/>
      <c r="G110" s="20">
        <v>0</v>
      </c>
      <c r="H110" s="20">
        <v>0</v>
      </c>
      <c r="I110" s="20"/>
      <c r="J110" s="20">
        <v>0</v>
      </c>
      <c r="K110" s="20"/>
      <c r="L110" s="20"/>
      <c r="M110" s="20"/>
      <c r="N110" s="20">
        <v>0</v>
      </c>
      <c r="O110" s="20"/>
      <c r="P110" s="20"/>
    </row>
    <row r="111" spans="1:16" ht="18.75" customHeight="1">
      <c r="A111" s="37"/>
      <c r="B111" s="37"/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</row>
    <row r="112" spans="1:16" ht="18.75" customHeight="1">
      <c r="A112" s="8"/>
      <c r="B112" s="40">
        <v>0</v>
      </c>
      <c r="C112" s="40">
        <v>0</v>
      </c>
      <c r="D112" s="40">
        <v>0</v>
      </c>
      <c r="E112" s="40">
        <v>0</v>
      </c>
      <c r="F112" s="40">
        <v>0</v>
      </c>
      <c r="G112" s="40">
        <v>0</v>
      </c>
      <c r="H112" s="40">
        <v>0</v>
      </c>
      <c r="I112" s="40">
        <v>0</v>
      </c>
      <c r="J112" s="40">
        <v>0</v>
      </c>
      <c r="K112" s="40">
        <v>0</v>
      </c>
      <c r="L112" s="40">
        <v>0</v>
      </c>
      <c r="M112" s="40">
        <v>0</v>
      </c>
      <c r="N112" s="40">
        <v>0</v>
      </c>
      <c r="O112" s="40">
        <v>0</v>
      </c>
      <c r="P112" s="40"/>
    </row>
    <row r="113" spans="1:17" ht="18.75" customHeight="1">
      <c r="A113" s="25" t="s">
        <v>110</v>
      </c>
      <c r="B113" s="18">
        <v>0</v>
      </c>
      <c r="C113" s="18">
        <v>0</v>
      </c>
      <c r="D113" s="18">
        <v>0</v>
      </c>
      <c r="E113" s="18">
        <v>0</v>
      </c>
      <c r="F113" s="18">
        <v>0</v>
      </c>
      <c r="G113" s="18">
        <v>0</v>
      </c>
      <c r="H113" s="18">
        <v>0</v>
      </c>
      <c r="I113" s="18">
        <v>0</v>
      </c>
      <c r="J113" s="18">
        <v>0</v>
      </c>
      <c r="K113" s="38">
        <v>0</v>
      </c>
      <c r="L113" s="38">
        <v>0</v>
      </c>
      <c r="M113" s="38">
        <v>0</v>
      </c>
      <c r="N113" s="18">
        <v>0</v>
      </c>
      <c r="O113" s="18">
        <v>0</v>
      </c>
      <c r="P113" s="39">
        <f>SUM(P114:P147)</f>
        <v>67609679.46</v>
      </c>
      <c r="Q113" s="45"/>
    </row>
    <row r="114" spans="1:16" ht="18.75" customHeight="1">
      <c r="A114" s="26" t="s">
        <v>111</v>
      </c>
      <c r="B114" s="27">
        <v>1005331.3</v>
      </c>
      <c r="C114" s="38">
        <v>0</v>
      </c>
      <c r="D114" s="38">
        <v>0</v>
      </c>
      <c r="E114" s="38">
        <v>0</v>
      </c>
      <c r="F114" s="38">
        <v>0</v>
      </c>
      <c r="G114" s="38">
        <v>0</v>
      </c>
      <c r="H114" s="38">
        <v>0</v>
      </c>
      <c r="I114" s="38">
        <v>0</v>
      </c>
      <c r="J114" s="38">
        <v>0</v>
      </c>
      <c r="K114" s="38">
        <v>0</v>
      </c>
      <c r="L114" s="38">
        <v>0</v>
      </c>
      <c r="M114" s="38">
        <v>0</v>
      </c>
      <c r="N114" s="38">
        <v>0</v>
      </c>
      <c r="O114" s="38">
        <v>0</v>
      </c>
      <c r="P114" s="39">
        <f aca="true" t="shared" si="27" ref="P114:P123">SUM(B114:O114)</f>
        <v>1005331.3</v>
      </c>
    </row>
    <row r="115" spans="1:16" ht="18.75" customHeight="1">
      <c r="A115" s="26" t="s">
        <v>112</v>
      </c>
      <c r="B115" s="27">
        <v>6931246.17</v>
      </c>
      <c r="C115" s="38">
        <v>0</v>
      </c>
      <c r="D115" s="38">
        <v>0</v>
      </c>
      <c r="E115" s="38">
        <v>0</v>
      </c>
      <c r="F115" s="38">
        <v>0</v>
      </c>
      <c r="G115" s="38">
        <v>0</v>
      </c>
      <c r="H115" s="38">
        <v>0</v>
      </c>
      <c r="I115" s="38">
        <v>0</v>
      </c>
      <c r="J115" s="38">
        <v>0</v>
      </c>
      <c r="K115" s="38">
        <v>0</v>
      </c>
      <c r="L115" s="38">
        <v>0</v>
      </c>
      <c r="M115" s="38">
        <v>0</v>
      </c>
      <c r="N115" s="38">
        <v>0</v>
      </c>
      <c r="O115" s="38">
        <v>0</v>
      </c>
      <c r="P115" s="39">
        <f t="shared" si="27"/>
        <v>6931246.17</v>
      </c>
    </row>
    <row r="116" spans="1:16" ht="18.75" customHeight="1">
      <c r="A116" s="26" t="s">
        <v>113</v>
      </c>
      <c r="B116" s="38">
        <v>0</v>
      </c>
      <c r="C116" s="27">
        <v>11800058.71</v>
      </c>
      <c r="D116" s="38">
        <v>0</v>
      </c>
      <c r="E116" s="38">
        <v>0</v>
      </c>
      <c r="F116" s="38">
        <v>0</v>
      </c>
      <c r="G116" s="38">
        <v>0</v>
      </c>
      <c r="H116" s="38">
        <v>0</v>
      </c>
      <c r="I116" s="38">
        <v>0</v>
      </c>
      <c r="J116" s="38">
        <v>0</v>
      </c>
      <c r="K116" s="38">
        <v>0</v>
      </c>
      <c r="L116" s="38">
        <v>0</v>
      </c>
      <c r="M116" s="38">
        <v>0</v>
      </c>
      <c r="N116" s="38">
        <v>0</v>
      </c>
      <c r="O116" s="38">
        <v>0</v>
      </c>
      <c r="P116" s="39">
        <f t="shared" si="27"/>
        <v>11800058.71</v>
      </c>
    </row>
    <row r="117" spans="1:16" ht="18.75" customHeight="1">
      <c r="A117" s="26" t="s">
        <v>114</v>
      </c>
      <c r="B117" s="38">
        <v>0</v>
      </c>
      <c r="C117" s="38">
        <v>0</v>
      </c>
      <c r="D117" s="38">
        <v>0</v>
      </c>
      <c r="E117" s="38">
        <v>0</v>
      </c>
      <c r="F117" s="38">
        <v>0</v>
      </c>
      <c r="G117" s="38">
        <v>0</v>
      </c>
      <c r="H117" s="38">
        <v>0</v>
      </c>
      <c r="I117" s="38">
        <v>0</v>
      </c>
      <c r="J117" s="38">
        <v>0</v>
      </c>
      <c r="K117" s="38">
        <v>0</v>
      </c>
      <c r="L117" s="38">
        <v>0</v>
      </c>
      <c r="M117" s="38">
        <v>0</v>
      </c>
      <c r="N117" s="38">
        <v>0</v>
      </c>
      <c r="O117" s="38">
        <v>0</v>
      </c>
      <c r="P117" s="39">
        <f t="shared" si="27"/>
        <v>0</v>
      </c>
    </row>
    <row r="118" spans="1:16" ht="18.75" customHeight="1">
      <c r="A118" s="26" t="s">
        <v>115</v>
      </c>
      <c r="B118" s="38">
        <v>0</v>
      </c>
      <c r="C118" s="38">
        <v>0</v>
      </c>
      <c r="D118" s="38">
        <v>0</v>
      </c>
      <c r="E118" s="38">
        <v>0</v>
      </c>
      <c r="F118" s="38">
        <v>0</v>
      </c>
      <c r="G118" s="38">
        <v>0</v>
      </c>
      <c r="H118" s="38">
        <v>0</v>
      </c>
      <c r="I118" s="38">
        <v>0</v>
      </c>
      <c r="J118" s="38">
        <v>0</v>
      </c>
      <c r="K118" s="38">
        <v>0</v>
      </c>
      <c r="L118" s="38">
        <v>0</v>
      </c>
      <c r="M118" s="38">
        <v>0</v>
      </c>
      <c r="N118" s="38">
        <v>0</v>
      </c>
      <c r="O118" s="38">
        <v>0</v>
      </c>
      <c r="P118" s="39">
        <f t="shared" si="27"/>
        <v>0</v>
      </c>
    </row>
    <row r="119" spans="1:16" ht="18.75" customHeight="1">
      <c r="A119" s="26" t="s">
        <v>116</v>
      </c>
      <c r="B119" s="38">
        <v>0</v>
      </c>
      <c r="C119" s="38">
        <v>0</v>
      </c>
      <c r="D119" s="38">
        <v>0</v>
      </c>
      <c r="E119" s="38">
        <v>0</v>
      </c>
      <c r="F119" s="38">
        <v>0</v>
      </c>
      <c r="G119" s="38">
        <v>0</v>
      </c>
      <c r="H119" s="38">
        <v>0</v>
      </c>
      <c r="I119" s="38">
        <v>0</v>
      </c>
      <c r="J119" s="38">
        <v>0</v>
      </c>
      <c r="K119" s="38">
        <v>0</v>
      </c>
      <c r="L119" s="38">
        <v>0</v>
      </c>
      <c r="M119" s="38">
        <v>0</v>
      </c>
      <c r="N119" s="38">
        <v>0</v>
      </c>
      <c r="O119" s="38">
        <v>0</v>
      </c>
      <c r="P119" s="39">
        <f t="shared" si="27"/>
        <v>0</v>
      </c>
    </row>
    <row r="120" spans="1:16" ht="18.75" customHeight="1">
      <c r="A120" s="26" t="s">
        <v>117</v>
      </c>
      <c r="B120" s="38">
        <v>0</v>
      </c>
      <c r="C120" s="38">
        <v>0</v>
      </c>
      <c r="D120" s="38">
        <v>0</v>
      </c>
      <c r="E120" s="38">
        <v>0</v>
      </c>
      <c r="F120" s="38">
        <v>0</v>
      </c>
      <c r="G120" s="38">
        <v>0</v>
      </c>
      <c r="H120" s="38">
        <v>0</v>
      </c>
      <c r="I120" s="38">
        <v>0</v>
      </c>
      <c r="J120" s="38">
        <v>0</v>
      </c>
      <c r="K120" s="38">
        <v>0</v>
      </c>
      <c r="L120" s="38">
        <v>0</v>
      </c>
      <c r="M120" s="38">
        <v>0</v>
      </c>
      <c r="N120" s="38">
        <v>0</v>
      </c>
      <c r="O120" s="38">
        <v>0</v>
      </c>
      <c r="P120" s="39">
        <f t="shared" si="27"/>
        <v>0</v>
      </c>
    </row>
    <row r="121" spans="1:16" ht="18.75" customHeight="1">
      <c r="A121" s="26" t="s">
        <v>118</v>
      </c>
      <c r="B121" s="38">
        <v>0</v>
      </c>
      <c r="C121" s="38">
        <v>0</v>
      </c>
      <c r="D121" s="38">
        <v>0</v>
      </c>
      <c r="E121" s="38">
        <v>0</v>
      </c>
      <c r="F121" s="38">
        <v>0</v>
      </c>
      <c r="G121" s="38">
        <v>0</v>
      </c>
      <c r="H121" s="38">
        <v>0</v>
      </c>
      <c r="I121" s="38">
        <v>0</v>
      </c>
      <c r="J121" s="38">
        <v>0</v>
      </c>
      <c r="K121" s="38">
        <v>0</v>
      </c>
      <c r="L121" s="38">
        <v>0</v>
      </c>
      <c r="M121" s="38">
        <v>0</v>
      </c>
      <c r="N121" s="38">
        <v>0</v>
      </c>
      <c r="O121" s="38">
        <v>0</v>
      </c>
      <c r="P121" s="39">
        <f t="shared" si="27"/>
        <v>0</v>
      </c>
    </row>
    <row r="122" spans="1:16" ht="18.75" customHeight="1">
      <c r="A122" s="26" t="s">
        <v>119</v>
      </c>
      <c r="B122" s="38">
        <v>0</v>
      </c>
      <c r="C122" s="38">
        <v>0</v>
      </c>
      <c r="D122" s="38">
        <v>0</v>
      </c>
      <c r="E122" s="38">
        <v>0</v>
      </c>
      <c r="F122" s="38">
        <v>0</v>
      </c>
      <c r="G122" s="38">
        <v>0</v>
      </c>
      <c r="H122" s="38">
        <v>0</v>
      </c>
      <c r="I122" s="38">
        <v>0</v>
      </c>
      <c r="J122" s="38">
        <v>0</v>
      </c>
      <c r="K122" s="38">
        <v>0</v>
      </c>
      <c r="L122" s="38">
        <v>0</v>
      </c>
      <c r="M122" s="38">
        <v>0</v>
      </c>
      <c r="N122" s="38">
        <v>0</v>
      </c>
      <c r="O122" s="38">
        <v>0</v>
      </c>
      <c r="P122" s="39">
        <f t="shared" si="27"/>
        <v>0</v>
      </c>
    </row>
    <row r="123" spans="1:16" ht="18.75" customHeight="1">
      <c r="A123" s="26" t="s">
        <v>120</v>
      </c>
      <c r="B123" s="38">
        <v>0</v>
      </c>
      <c r="C123" s="38">
        <v>0</v>
      </c>
      <c r="D123" s="38">
        <v>0</v>
      </c>
      <c r="E123" s="38">
        <v>0</v>
      </c>
      <c r="F123" s="38">
        <v>0</v>
      </c>
      <c r="G123" s="38">
        <v>0</v>
      </c>
      <c r="H123" s="38">
        <v>0</v>
      </c>
      <c r="I123" s="38">
        <v>0</v>
      </c>
      <c r="J123" s="38">
        <v>0</v>
      </c>
      <c r="K123" s="38">
        <v>0</v>
      </c>
      <c r="L123" s="38">
        <v>0</v>
      </c>
      <c r="M123" s="38">
        <v>0</v>
      </c>
      <c r="N123" s="38">
        <v>0</v>
      </c>
      <c r="O123" s="38">
        <v>0</v>
      </c>
      <c r="P123" s="39">
        <f t="shared" si="27"/>
        <v>0</v>
      </c>
    </row>
    <row r="124" spans="1:16" ht="18.75" customHeight="1">
      <c r="A124" s="26" t="s">
        <v>121</v>
      </c>
      <c r="B124" s="56">
        <v>0</v>
      </c>
      <c r="C124" s="56">
        <v>0</v>
      </c>
      <c r="D124" s="56">
        <v>0</v>
      </c>
      <c r="E124" s="56">
        <v>0</v>
      </c>
      <c r="F124" s="56">
        <v>0</v>
      </c>
      <c r="G124" s="56">
        <v>0</v>
      </c>
      <c r="H124" s="38">
        <v>0</v>
      </c>
      <c r="I124" s="38">
        <v>0</v>
      </c>
      <c r="J124" s="56">
        <v>0</v>
      </c>
      <c r="K124" s="38">
        <v>0</v>
      </c>
      <c r="L124" s="38">
        <v>0</v>
      </c>
      <c r="M124" s="38">
        <v>0</v>
      </c>
      <c r="N124" s="56">
        <v>0</v>
      </c>
      <c r="O124" s="56">
        <v>0</v>
      </c>
      <c r="P124" s="39">
        <f>SUM(B124:O124)</f>
        <v>0</v>
      </c>
    </row>
    <row r="125" spans="1:16" ht="18.75" customHeight="1">
      <c r="A125" s="26" t="s">
        <v>122</v>
      </c>
      <c r="B125" s="38">
        <v>0</v>
      </c>
      <c r="C125" s="38">
        <v>0</v>
      </c>
      <c r="D125" s="38">
        <v>0</v>
      </c>
      <c r="E125" s="38">
        <v>0</v>
      </c>
      <c r="F125" s="38">
        <v>0</v>
      </c>
      <c r="G125" s="38">
        <v>0</v>
      </c>
      <c r="H125" s="38">
        <v>0</v>
      </c>
      <c r="I125" s="38">
        <v>0</v>
      </c>
      <c r="J125" s="56">
        <v>0</v>
      </c>
      <c r="K125" s="38">
        <v>0</v>
      </c>
      <c r="L125" s="38">
        <v>0</v>
      </c>
      <c r="M125" s="38">
        <v>0</v>
      </c>
      <c r="N125" s="38">
        <v>0</v>
      </c>
      <c r="O125" s="38">
        <v>0</v>
      </c>
      <c r="P125" s="39">
        <f aca="true" t="shared" si="28" ref="P125:P145">SUM(B125:O125)</f>
        <v>0</v>
      </c>
    </row>
    <row r="126" spans="1:16" ht="18.75" customHeight="1">
      <c r="A126" s="26" t="s">
        <v>123</v>
      </c>
      <c r="B126" s="38">
        <v>0</v>
      </c>
      <c r="C126" s="38">
        <v>0</v>
      </c>
      <c r="D126" s="38">
        <v>0</v>
      </c>
      <c r="E126" s="38">
        <v>0</v>
      </c>
      <c r="F126" s="38">
        <v>0</v>
      </c>
      <c r="G126" s="38">
        <v>0</v>
      </c>
      <c r="H126" s="38">
        <v>0</v>
      </c>
      <c r="I126" s="38">
        <v>0</v>
      </c>
      <c r="J126" s="56">
        <v>0</v>
      </c>
      <c r="K126" s="38">
        <v>0</v>
      </c>
      <c r="L126" s="38">
        <v>0</v>
      </c>
      <c r="M126" s="38">
        <v>0</v>
      </c>
      <c r="N126" s="38">
        <v>0</v>
      </c>
      <c r="O126" s="38">
        <v>0</v>
      </c>
      <c r="P126" s="39">
        <f t="shared" si="28"/>
        <v>0</v>
      </c>
    </row>
    <row r="127" spans="1:16" ht="18.75" customHeight="1">
      <c r="A127" s="26" t="s">
        <v>124</v>
      </c>
      <c r="B127" s="38">
        <v>0</v>
      </c>
      <c r="C127" s="38">
        <v>0</v>
      </c>
      <c r="D127" s="38">
        <v>0</v>
      </c>
      <c r="E127" s="38">
        <v>0</v>
      </c>
      <c r="F127" s="38">
        <v>0</v>
      </c>
      <c r="G127" s="38">
        <v>0</v>
      </c>
      <c r="H127" s="38">
        <v>0</v>
      </c>
      <c r="I127" s="38">
        <v>0</v>
      </c>
      <c r="J127" s="56">
        <v>0</v>
      </c>
      <c r="K127" s="38">
        <v>0</v>
      </c>
      <c r="L127" s="38">
        <v>0</v>
      </c>
      <c r="M127" s="38">
        <v>0</v>
      </c>
      <c r="N127" s="38">
        <v>0</v>
      </c>
      <c r="O127" s="38">
        <v>0</v>
      </c>
      <c r="P127" s="39">
        <f t="shared" si="28"/>
        <v>0</v>
      </c>
    </row>
    <row r="128" spans="1:16" ht="18.75" customHeight="1">
      <c r="A128" s="26" t="s">
        <v>125</v>
      </c>
      <c r="B128" s="38">
        <v>0</v>
      </c>
      <c r="C128" s="38">
        <v>0</v>
      </c>
      <c r="D128" s="38">
        <v>0</v>
      </c>
      <c r="E128" s="38">
        <v>0</v>
      </c>
      <c r="F128" s="38">
        <v>0</v>
      </c>
      <c r="G128" s="38">
        <v>0</v>
      </c>
      <c r="H128" s="38">
        <v>0</v>
      </c>
      <c r="I128" s="38">
        <v>0</v>
      </c>
      <c r="J128" s="56">
        <v>0</v>
      </c>
      <c r="K128" s="38">
        <v>0</v>
      </c>
      <c r="L128" s="38">
        <v>0</v>
      </c>
      <c r="M128" s="38">
        <v>0</v>
      </c>
      <c r="N128" s="38">
        <v>0</v>
      </c>
      <c r="O128" s="38">
        <v>0</v>
      </c>
      <c r="P128" s="39">
        <f t="shared" si="28"/>
        <v>0</v>
      </c>
    </row>
    <row r="129" spans="1:16" ht="18.75" customHeight="1">
      <c r="A129" s="26" t="s">
        <v>126</v>
      </c>
      <c r="B129" s="38">
        <v>0</v>
      </c>
      <c r="C129" s="38">
        <v>0</v>
      </c>
      <c r="D129" s="38">
        <v>0</v>
      </c>
      <c r="E129" s="38">
        <v>0</v>
      </c>
      <c r="F129" s="38">
        <v>0</v>
      </c>
      <c r="G129" s="38">
        <v>0</v>
      </c>
      <c r="H129" s="38">
        <v>0</v>
      </c>
      <c r="I129" s="38">
        <v>0</v>
      </c>
      <c r="J129" s="56">
        <v>0</v>
      </c>
      <c r="K129" s="38">
        <v>0</v>
      </c>
      <c r="L129" s="38">
        <v>0</v>
      </c>
      <c r="M129" s="38">
        <v>0</v>
      </c>
      <c r="N129" s="38">
        <v>0</v>
      </c>
      <c r="O129" s="38">
        <v>0</v>
      </c>
      <c r="P129" s="39">
        <f t="shared" si="28"/>
        <v>0</v>
      </c>
    </row>
    <row r="130" spans="1:19" ht="18.75" customHeight="1">
      <c r="A130" s="26" t="s">
        <v>127</v>
      </c>
      <c r="B130" s="38">
        <v>0</v>
      </c>
      <c r="C130" s="38">
        <v>0</v>
      </c>
      <c r="D130" s="38">
        <v>0</v>
      </c>
      <c r="E130" s="38">
        <v>0</v>
      </c>
      <c r="F130" s="38">
        <v>0</v>
      </c>
      <c r="G130" s="38">
        <v>0</v>
      </c>
      <c r="H130" s="38">
        <v>0</v>
      </c>
      <c r="I130" s="38">
        <v>0</v>
      </c>
      <c r="J130" s="56">
        <v>0</v>
      </c>
      <c r="K130" s="38">
        <v>0</v>
      </c>
      <c r="L130" s="38">
        <v>0</v>
      </c>
      <c r="M130" s="38">
        <v>0</v>
      </c>
      <c r="N130" s="38">
        <v>0</v>
      </c>
      <c r="O130" s="38">
        <v>0</v>
      </c>
      <c r="P130" s="39">
        <f t="shared" si="28"/>
        <v>0</v>
      </c>
      <c r="S130"/>
    </row>
    <row r="131" spans="1:19" ht="18.75" customHeight="1">
      <c r="A131" s="26" t="s">
        <v>128</v>
      </c>
      <c r="B131" s="38">
        <v>0</v>
      </c>
      <c r="C131" s="38">
        <v>0</v>
      </c>
      <c r="D131" s="38">
        <v>0</v>
      </c>
      <c r="E131" s="38">
        <v>0</v>
      </c>
      <c r="F131" s="38">
        <v>0</v>
      </c>
      <c r="G131" s="38">
        <v>0</v>
      </c>
      <c r="H131" s="38">
        <v>0</v>
      </c>
      <c r="I131" s="38">
        <v>0</v>
      </c>
      <c r="J131" s="56">
        <v>0</v>
      </c>
      <c r="K131" s="38">
        <v>0</v>
      </c>
      <c r="L131" s="38">
        <v>0</v>
      </c>
      <c r="M131" s="38">
        <v>0</v>
      </c>
      <c r="N131" s="38">
        <v>0</v>
      </c>
      <c r="O131" s="38">
        <v>0</v>
      </c>
      <c r="P131" s="39">
        <f t="shared" si="28"/>
        <v>0</v>
      </c>
      <c r="S131"/>
    </row>
    <row r="132" spans="1:16" ht="18.75" customHeight="1">
      <c r="A132" s="26" t="s">
        <v>129</v>
      </c>
      <c r="B132" s="38">
        <v>0</v>
      </c>
      <c r="C132" s="38">
        <v>0</v>
      </c>
      <c r="D132" s="38">
        <v>0</v>
      </c>
      <c r="E132" s="27">
        <v>1970117.88</v>
      </c>
      <c r="F132" s="38">
        <v>0</v>
      </c>
      <c r="G132" s="38">
        <v>0</v>
      </c>
      <c r="H132" s="38">
        <v>0</v>
      </c>
      <c r="I132" s="38">
        <v>0</v>
      </c>
      <c r="J132" s="56">
        <v>0</v>
      </c>
      <c r="K132" s="38">
        <v>0</v>
      </c>
      <c r="L132" s="38">
        <v>0</v>
      </c>
      <c r="M132" s="38">
        <v>0</v>
      </c>
      <c r="N132" s="38">
        <v>0</v>
      </c>
      <c r="O132" s="38">
        <v>0</v>
      </c>
      <c r="P132" s="39">
        <f t="shared" si="28"/>
        <v>1970117.88</v>
      </c>
    </row>
    <row r="133" spans="1:16" ht="18.75" customHeight="1">
      <c r="A133" s="26" t="s">
        <v>130</v>
      </c>
      <c r="B133" s="38">
        <v>0</v>
      </c>
      <c r="C133" s="38">
        <v>0</v>
      </c>
      <c r="D133" s="38">
        <v>0</v>
      </c>
      <c r="E133" s="38">
        <v>0</v>
      </c>
      <c r="F133" s="27">
        <v>4187853.42</v>
      </c>
      <c r="G133" s="38">
        <v>0</v>
      </c>
      <c r="H133" s="38">
        <v>0</v>
      </c>
      <c r="I133" s="38">
        <v>0</v>
      </c>
      <c r="J133" s="56">
        <v>0</v>
      </c>
      <c r="K133" s="38">
        <v>0</v>
      </c>
      <c r="L133" s="38">
        <v>0</v>
      </c>
      <c r="M133" s="38">
        <v>0</v>
      </c>
      <c r="N133" s="38">
        <v>0</v>
      </c>
      <c r="O133" s="38">
        <v>0</v>
      </c>
      <c r="P133" s="39">
        <f t="shared" si="28"/>
        <v>4187853.42</v>
      </c>
    </row>
    <row r="134" spans="1:18" ht="18.75" customHeight="1">
      <c r="A134" s="26" t="s">
        <v>131</v>
      </c>
      <c r="B134" s="38">
        <v>0</v>
      </c>
      <c r="C134" s="38">
        <v>0</v>
      </c>
      <c r="D134" s="38">
        <v>0</v>
      </c>
      <c r="E134" s="38">
        <v>0</v>
      </c>
      <c r="F134" s="38">
        <v>0</v>
      </c>
      <c r="G134" s="38">
        <v>0</v>
      </c>
      <c r="H134" s="27">
        <v>5828684.46</v>
      </c>
      <c r="I134" s="38">
        <v>0</v>
      </c>
      <c r="J134" s="56">
        <v>0</v>
      </c>
      <c r="K134" s="38">
        <v>0</v>
      </c>
      <c r="L134" s="38">
        <v>0</v>
      </c>
      <c r="M134" s="38">
        <v>0</v>
      </c>
      <c r="N134" s="38">
        <v>0</v>
      </c>
      <c r="O134" s="38">
        <v>0</v>
      </c>
      <c r="P134" s="39">
        <f t="shared" si="28"/>
        <v>5828684.46</v>
      </c>
      <c r="Q134" s="68"/>
      <c r="R134" s="68"/>
    </row>
    <row r="135" spans="1:16" ht="18.75" customHeight="1">
      <c r="A135" s="26" t="s">
        <v>132</v>
      </c>
      <c r="B135" s="38">
        <v>0</v>
      </c>
      <c r="C135" s="38">
        <v>0</v>
      </c>
      <c r="D135" s="38">
        <v>0</v>
      </c>
      <c r="E135" s="38">
        <v>0</v>
      </c>
      <c r="F135" s="38">
        <v>0</v>
      </c>
      <c r="G135" s="38">
        <v>0</v>
      </c>
      <c r="H135" s="38">
        <v>0</v>
      </c>
      <c r="I135" s="38">
        <v>0</v>
      </c>
      <c r="J135" s="38">
        <v>0</v>
      </c>
      <c r="K135" s="38">
        <v>0</v>
      </c>
      <c r="L135" s="38">
        <v>0</v>
      </c>
      <c r="M135" s="38">
        <v>0</v>
      </c>
      <c r="N135" s="38">
        <v>0</v>
      </c>
      <c r="O135" s="38">
        <v>0</v>
      </c>
      <c r="P135" s="39">
        <f t="shared" si="28"/>
        <v>0</v>
      </c>
    </row>
    <row r="136" spans="1:16" ht="18" customHeight="1">
      <c r="A136" s="26" t="s">
        <v>133</v>
      </c>
      <c r="B136" s="38">
        <v>0</v>
      </c>
      <c r="C136" s="38">
        <v>0</v>
      </c>
      <c r="D136" s="38">
        <v>0</v>
      </c>
      <c r="E136" s="38">
        <v>0</v>
      </c>
      <c r="F136" s="38">
        <v>0</v>
      </c>
      <c r="G136" s="38">
        <v>0</v>
      </c>
      <c r="H136" s="38">
        <v>0</v>
      </c>
      <c r="I136" s="38">
        <v>0</v>
      </c>
      <c r="J136" s="38">
        <v>0</v>
      </c>
      <c r="K136" s="38">
        <v>0</v>
      </c>
      <c r="L136" s="38">
        <v>0</v>
      </c>
      <c r="M136" s="38">
        <v>0</v>
      </c>
      <c r="N136" s="38">
        <v>0</v>
      </c>
      <c r="O136" s="38">
        <v>0</v>
      </c>
      <c r="P136" s="39">
        <f t="shared" si="28"/>
        <v>0</v>
      </c>
    </row>
    <row r="137" spans="1:16" ht="18" customHeight="1">
      <c r="A137" s="26" t="s">
        <v>134</v>
      </c>
      <c r="B137" s="38">
        <v>0</v>
      </c>
      <c r="C137" s="38">
        <v>0</v>
      </c>
      <c r="D137" s="38">
        <v>0</v>
      </c>
      <c r="E137" s="38">
        <v>0</v>
      </c>
      <c r="F137" s="38">
        <v>0</v>
      </c>
      <c r="G137" s="38">
        <v>0</v>
      </c>
      <c r="H137" s="38">
        <v>0</v>
      </c>
      <c r="I137" s="38">
        <v>0</v>
      </c>
      <c r="J137" s="27">
        <v>2051932.86</v>
      </c>
      <c r="K137" s="38">
        <v>0</v>
      </c>
      <c r="L137" s="38">
        <v>0</v>
      </c>
      <c r="M137" s="38">
        <v>0</v>
      </c>
      <c r="N137" s="38">
        <v>0</v>
      </c>
      <c r="O137" s="38">
        <v>0</v>
      </c>
      <c r="P137" s="39">
        <f t="shared" si="28"/>
        <v>2051932.86</v>
      </c>
    </row>
    <row r="138" spans="1:16" ht="18" customHeight="1">
      <c r="A138" s="26" t="s">
        <v>135</v>
      </c>
      <c r="B138" s="38">
        <v>0</v>
      </c>
      <c r="C138" s="38">
        <v>0</v>
      </c>
      <c r="D138" s="38">
        <v>0</v>
      </c>
      <c r="E138" s="38">
        <v>0</v>
      </c>
      <c r="F138" s="38">
        <v>0</v>
      </c>
      <c r="G138" s="38">
        <v>0</v>
      </c>
      <c r="H138" s="38">
        <v>0</v>
      </c>
      <c r="I138" s="38">
        <v>0</v>
      </c>
      <c r="J138" s="38">
        <v>0</v>
      </c>
      <c r="K138" s="27">
        <v>1291614.53</v>
      </c>
      <c r="L138" s="38">
        <v>0</v>
      </c>
      <c r="M138" s="38">
        <v>0</v>
      </c>
      <c r="N138" s="38">
        <v>0</v>
      </c>
      <c r="O138" s="38">
        <v>0</v>
      </c>
      <c r="P138" s="39">
        <f t="shared" si="28"/>
        <v>1291614.53</v>
      </c>
    </row>
    <row r="139" spans="1:17" ht="18" customHeight="1">
      <c r="A139" s="26" t="s">
        <v>136</v>
      </c>
      <c r="B139" s="38">
        <v>0</v>
      </c>
      <c r="C139" s="38">
        <v>0</v>
      </c>
      <c r="D139" s="38">
        <v>0</v>
      </c>
      <c r="E139" s="38">
        <v>0</v>
      </c>
      <c r="F139" s="38">
        <v>0</v>
      </c>
      <c r="G139" s="38">
        <v>0</v>
      </c>
      <c r="H139" s="38">
        <v>0</v>
      </c>
      <c r="I139" s="38">
        <v>0</v>
      </c>
      <c r="J139" s="38">
        <v>0</v>
      </c>
      <c r="K139" s="38">
        <v>0</v>
      </c>
      <c r="L139" s="38"/>
      <c r="M139" s="38">
        <v>0</v>
      </c>
      <c r="N139" s="38">
        <v>0</v>
      </c>
      <c r="O139" s="38">
        <v>0</v>
      </c>
      <c r="P139" s="39">
        <f t="shared" si="28"/>
        <v>0</v>
      </c>
      <c r="Q139"/>
    </row>
    <row r="140" spans="1:16" ht="18" customHeight="1">
      <c r="A140" s="26" t="s">
        <v>137</v>
      </c>
      <c r="B140" s="38">
        <v>0</v>
      </c>
      <c r="C140" s="38">
        <v>0</v>
      </c>
      <c r="D140" s="38">
        <v>0</v>
      </c>
      <c r="E140" s="38">
        <v>0</v>
      </c>
      <c r="F140" s="38">
        <v>0</v>
      </c>
      <c r="G140" s="38">
        <v>0</v>
      </c>
      <c r="H140" s="38">
        <v>0</v>
      </c>
      <c r="I140" s="38">
        <v>0</v>
      </c>
      <c r="J140" s="38">
        <v>0</v>
      </c>
      <c r="K140" s="38">
        <v>0</v>
      </c>
      <c r="L140" s="38">
        <v>0</v>
      </c>
      <c r="M140" s="38">
        <v>0</v>
      </c>
      <c r="N140" s="38">
        <v>0</v>
      </c>
      <c r="O140" s="38">
        <v>0</v>
      </c>
      <c r="P140" s="39">
        <f t="shared" si="28"/>
        <v>0</v>
      </c>
    </row>
    <row r="141" spans="1:16" ht="18" customHeight="1">
      <c r="A141" s="26" t="s">
        <v>138</v>
      </c>
      <c r="B141" s="38">
        <v>0</v>
      </c>
      <c r="C141" s="38">
        <v>0</v>
      </c>
      <c r="D141" s="38">
        <v>0</v>
      </c>
      <c r="E141" s="38">
        <v>0</v>
      </c>
      <c r="F141" s="38">
        <v>0</v>
      </c>
      <c r="G141" s="27">
        <v>4593959.9399999995</v>
      </c>
      <c r="H141" s="38">
        <v>0</v>
      </c>
      <c r="I141" s="38">
        <v>0</v>
      </c>
      <c r="J141" s="38">
        <v>0</v>
      </c>
      <c r="K141" s="38">
        <v>0</v>
      </c>
      <c r="L141" s="38">
        <v>0</v>
      </c>
      <c r="M141" s="38">
        <v>0</v>
      </c>
      <c r="N141" s="38">
        <v>0</v>
      </c>
      <c r="O141" s="38">
        <v>0</v>
      </c>
      <c r="P141" s="39">
        <f t="shared" si="28"/>
        <v>4593959.9399999995</v>
      </c>
    </row>
    <row r="142" spans="1:16" ht="18" customHeight="1">
      <c r="A142" s="26" t="s">
        <v>139</v>
      </c>
      <c r="B142" s="38">
        <v>0</v>
      </c>
      <c r="C142" s="38">
        <v>0</v>
      </c>
      <c r="D142" s="38">
        <v>0</v>
      </c>
      <c r="E142" s="38">
        <v>0</v>
      </c>
      <c r="F142" s="38">
        <v>0</v>
      </c>
      <c r="G142" s="38">
        <v>0</v>
      </c>
      <c r="H142" s="38">
        <v>0</v>
      </c>
      <c r="I142" s="27">
        <v>2979136.0700000003</v>
      </c>
      <c r="J142" s="38">
        <v>0</v>
      </c>
      <c r="K142" s="38">
        <v>0</v>
      </c>
      <c r="L142" s="38">
        <v>0</v>
      </c>
      <c r="M142" s="38">
        <v>0</v>
      </c>
      <c r="N142" s="38">
        <v>0</v>
      </c>
      <c r="O142" s="38">
        <v>0</v>
      </c>
      <c r="P142" s="39">
        <f t="shared" si="28"/>
        <v>2979136.0700000003</v>
      </c>
    </row>
    <row r="143" spans="1:16" ht="18" customHeight="1">
      <c r="A143" s="26" t="s">
        <v>140</v>
      </c>
      <c r="B143" s="38">
        <v>0</v>
      </c>
      <c r="C143" s="38">
        <v>0</v>
      </c>
      <c r="D143" s="38">
        <v>0</v>
      </c>
      <c r="E143" s="38">
        <v>0</v>
      </c>
      <c r="F143" s="38">
        <v>0</v>
      </c>
      <c r="G143" s="38">
        <v>0</v>
      </c>
      <c r="H143" s="38">
        <v>0</v>
      </c>
      <c r="I143" s="38">
        <v>0</v>
      </c>
      <c r="J143" s="38">
        <v>0</v>
      </c>
      <c r="K143" s="38">
        <v>0</v>
      </c>
      <c r="L143" s="27">
        <v>2949915.67</v>
      </c>
      <c r="M143" s="38">
        <v>0</v>
      </c>
      <c r="N143" s="38">
        <v>0</v>
      </c>
      <c r="O143" s="38">
        <v>0</v>
      </c>
      <c r="P143" s="39">
        <f t="shared" si="28"/>
        <v>2949915.67</v>
      </c>
    </row>
    <row r="144" spans="1:16" ht="18" customHeight="1">
      <c r="A144" s="26" t="s">
        <v>141</v>
      </c>
      <c r="B144" s="38">
        <v>0</v>
      </c>
      <c r="C144" s="38">
        <v>0</v>
      </c>
      <c r="D144" s="70">
        <v>9090597.01</v>
      </c>
      <c r="E144" s="38">
        <v>0</v>
      </c>
      <c r="F144" s="38">
        <v>0</v>
      </c>
      <c r="G144" s="38">
        <v>0</v>
      </c>
      <c r="H144" s="38">
        <v>0</v>
      </c>
      <c r="I144" s="38">
        <v>0</v>
      </c>
      <c r="J144" s="38">
        <v>0</v>
      </c>
      <c r="K144" s="38">
        <v>0</v>
      </c>
      <c r="L144" s="38">
        <v>0</v>
      </c>
      <c r="M144" s="38">
        <v>0</v>
      </c>
      <c r="N144" s="38">
        <v>0</v>
      </c>
      <c r="O144" s="38">
        <v>0</v>
      </c>
      <c r="P144" s="39">
        <f t="shared" si="28"/>
        <v>9090597.01</v>
      </c>
    </row>
    <row r="145" spans="1:16" ht="18" customHeight="1">
      <c r="A145" s="26" t="s">
        <v>142</v>
      </c>
      <c r="B145" s="71">
        <v>0</v>
      </c>
      <c r="C145" s="71">
        <v>0</v>
      </c>
      <c r="D145" s="71">
        <v>0</v>
      </c>
      <c r="E145" s="71">
        <v>0</v>
      </c>
      <c r="F145" s="71">
        <v>0</v>
      </c>
      <c r="G145" s="71">
        <v>0</v>
      </c>
      <c r="H145" s="71">
        <v>0</v>
      </c>
      <c r="I145" s="71">
        <v>0</v>
      </c>
      <c r="J145" s="71">
        <v>0</v>
      </c>
      <c r="K145" s="71">
        <v>0</v>
      </c>
      <c r="L145" s="71">
        <v>0</v>
      </c>
      <c r="M145" s="72">
        <v>5769595.47</v>
      </c>
      <c r="N145" s="71">
        <v>0</v>
      </c>
      <c r="O145" s="71">
        <v>0</v>
      </c>
      <c r="P145" s="39">
        <f t="shared" si="28"/>
        <v>5769595.47</v>
      </c>
    </row>
    <row r="146" spans="1:16" ht="18" customHeight="1">
      <c r="A146" s="75" t="s">
        <v>147</v>
      </c>
      <c r="B146" s="71">
        <v>0</v>
      </c>
      <c r="C146" s="71">
        <v>0</v>
      </c>
      <c r="D146" s="71">
        <v>0</v>
      </c>
      <c r="E146" s="71">
        <v>0</v>
      </c>
      <c r="F146" s="71">
        <v>0</v>
      </c>
      <c r="G146" s="71">
        <v>0</v>
      </c>
      <c r="H146" s="71">
        <v>0</v>
      </c>
      <c r="I146" s="71">
        <v>0</v>
      </c>
      <c r="J146" s="71">
        <v>0</v>
      </c>
      <c r="K146" s="71">
        <v>0</v>
      </c>
      <c r="L146" s="71">
        <v>0</v>
      </c>
      <c r="M146" s="71">
        <v>0</v>
      </c>
      <c r="N146" s="72">
        <v>2748123.54</v>
      </c>
      <c r="O146" s="71">
        <v>0</v>
      </c>
      <c r="P146" s="39">
        <f>SUM(B146:O146)</f>
        <v>2748123.54</v>
      </c>
    </row>
    <row r="147" spans="1:16" ht="18" customHeight="1">
      <c r="A147" s="73" t="s">
        <v>148</v>
      </c>
      <c r="B147" s="77">
        <v>0</v>
      </c>
      <c r="C147" s="77">
        <v>0</v>
      </c>
      <c r="D147" s="77">
        <v>0</v>
      </c>
      <c r="E147" s="77">
        <v>0</v>
      </c>
      <c r="F147" s="77">
        <v>0</v>
      </c>
      <c r="G147" s="77">
        <v>0</v>
      </c>
      <c r="H147" s="77">
        <v>0</v>
      </c>
      <c r="I147" s="77">
        <v>0</v>
      </c>
      <c r="J147" s="77">
        <v>0</v>
      </c>
      <c r="K147" s="77">
        <v>0</v>
      </c>
      <c r="L147" s="77">
        <v>0</v>
      </c>
      <c r="M147" s="77">
        <v>0</v>
      </c>
      <c r="N147" s="77">
        <v>0</v>
      </c>
      <c r="O147" s="78">
        <v>4411512.43</v>
      </c>
      <c r="P147" s="76">
        <f>SUM(B147:O147)</f>
        <v>4411512.43</v>
      </c>
    </row>
    <row r="148" ht="18" customHeight="1">
      <c r="A148" s="86" t="s">
        <v>160</v>
      </c>
    </row>
    <row r="149" ht="18" customHeight="1"/>
    <row r="150" ht="18" customHeight="1"/>
    <row r="151" ht="18" customHeight="1"/>
  </sheetData>
  <sheetProtection/>
  <mergeCells count="5">
    <mergeCell ref="A1:P1"/>
    <mergeCell ref="A2:P2"/>
    <mergeCell ref="A4:A6"/>
    <mergeCell ref="P4:P6"/>
    <mergeCell ref="B4:N4"/>
  </mergeCells>
  <printOptions/>
  <pageMargins left="0.31496062992125984" right="0.31496062992125984" top="0.6299212598425197" bottom="0.31496062992125984" header="0.2755905511811024" footer="0.11811023622047245"/>
  <pageSetup fitToHeight="1" fitToWidth="1" horizontalDpi="600" verticalDpi="600" orientation="portrait" paperSize="9" scale="26" r:id="rId1"/>
  <rowBreaks count="1" manualBreakCount="1">
    <brk id="55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2019-07-29T13:01:18Z</cp:lastPrinted>
  <dcterms:created xsi:type="dcterms:W3CDTF">2012-11-28T17:54:39Z</dcterms:created>
  <dcterms:modified xsi:type="dcterms:W3CDTF">2019-11-04T13:53:47Z</dcterms:modified>
  <cp:category/>
  <cp:version/>
  <cp:contentType/>
  <cp:contentStatus/>
</cp:coreProperties>
</file>