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<sst xmlns="http://schemas.openxmlformats.org/spreadsheetml/2006/main" count="77" uniqueCount="74">
  <si>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</si>
  <si>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</si>
  <si>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</si>
  <si>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</si>
  <si>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</si>
  <si>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</si>
  <si>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</si>
  <si>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</si>
  <si>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</si>
  <si>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</si>
  <si>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</si>
  <si>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</si>
  <si>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</si>
  <si>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</si>
  <si>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</si>
  <si>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</si>
  <si>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</si>
  <si>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</si>
  <si>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</si>
  <si>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</si>
  <si>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</si>
  <si>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</si>
  <si>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</si>
  <si>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</si>
  <si>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</si>
  <si>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</si>
  <si>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</si>
  <si>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</si>
  <si>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</si>
  <si>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</si>
  <si>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</si>
  <si>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</si>
  <si>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</si>
  <si>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</si>
  <si>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</si>
  <si>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</si>
  <si>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</si>
  <si>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</si>
  <si>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</si>
  <si>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</si>
  <si>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</si>
  <si>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</si>
  <si>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</si>
  <si>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</si>
  <si>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</si>
  <si>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</si>
  <si>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</si>
  <si>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</si>
  <si>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</si>
  <si>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</si>
  <si>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</si>
  <si>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</si>
  <si>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</si>
  <si>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</si>
  <si>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</si>
  <si>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</si>
  <si>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</si>
  <si>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</si>
  <si>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</si>
  <si>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</si>
  <si>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</si>
  <si>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</si>
  <si>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</si>
  <si>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</si>
  <si>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</si>
  <si>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</si>
  <si>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</si>
  <si>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</si>
  <si>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</si>
  <si>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</si>
  <si>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</si>
  <si>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</si>
  <si>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</si>
  <si>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21/09/19 - VENCIMENTO 27/09/19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</si>
</sst>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324353</v>
      </c>
      <c r="C7" s="9">
        <f t="shared" si="0"/>
        <v>222614</v>
      </c>
      <c r="D7" s="9">
        <f t="shared" si="0"/>
        <v>255024</v>
      </c>
      <c r="E7" s="9">
        <f t="shared" si="0"/>
        <v>46785</v>
      </c>
      <c r="F7" s="9">
        <f t="shared" si="0"/>
        <v>221986</v>
      </c>
      <c r="G7" s="9">
        <f t="shared" si="0"/>
        <v>331593</v>
      </c>
      <c r="H7" s="9">
        <f t="shared" si="0"/>
        <v>35404</v>
      </c>
      <c r="I7" s="9">
        <f t="shared" si="0"/>
        <v>231872</v>
      </c>
      <c r="J7" s="9">
        <f t="shared" si="0"/>
        <v>198613</v>
      </c>
      <c r="K7" s="9">
        <f t="shared" si="0"/>
        <v>299042</v>
      </c>
      <c r="L7" s="9">
        <f t="shared" si="0"/>
        <v>252141</v>
      </c>
      <c r="M7" s="9">
        <f t="shared" si="0"/>
        <v>85774</v>
      </c>
      <c r="N7" s="9">
        <f t="shared" si="0"/>
        <v>56154</v>
      </c>
      <c r="O7" s="9">
        <f t="shared" si="0"/>
        <v>2561355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17550</v>
      </c>
      <c r="C8" s="11">
        <f t="shared" si="1"/>
        <v>16202</v>
      </c>
      <c r="D8" s="11">
        <f t="shared" si="1"/>
        <v>12625</v>
      </c>
      <c r="E8" s="11">
        <f t="shared" si="1"/>
        <v>2267</v>
      </c>
      <c r="F8" s="11">
        <f t="shared" si="1"/>
        <v>10940</v>
      </c>
      <c r="G8" s="11">
        <f t="shared" si="1"/>
        <v>18292</v>
      </c>
      <c r="H8" s="11">
        <f t="shared" si="1"/>
        <v>2371</v>
      </c>
      <c r="I8" s="11">
        <f t="shared" si="1"/>
        <v>16313</v>
      </c>
      <c r="J8" s="11">
        <f t="shared" si="1"/>
        <v>12543</v>
      </c>
      <c r="K8" s="11">
        <f t="shared" si="1"/>
        <v>12536</v>
      </c>
      <c r="L8" s="11">
        <f t="shared" si="1"/>
        <v>11175</v>
      </c>
      <c r="M8" s="11">
        <f t="shared" si="1"/>
        <v>5207</v>
      </c>
      <c r="N8" s="11">
        <f t="shared" si="1"/>
        <v>4103</v>
      </c>
      <c r="O8" s="11">
        <f t="shared" si="1"/>
        <v>142124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17550</v>
      </c>
      <c r="C9" s="11">
        <v>16202</v>
      </c>
      <c r="D9" s="11">
        <v>12625</v>
      </c>
      <c r="E9" s="11">
        <v>2267</v>
      </c>
      <c r="F9" s="11">
        <v>10940</v>
      </c>
      <c r="G9" s="11">
        <v>18292</v>
      </c>
      <c r="H9" s="11">
        <v>2371</v>
      </c>
      <c r="I9" s="11">
        <v>16313</v>
      </c>
      <c r="J9" s="11">
        <v>12543</v>
      </c>
      <c r="K9" s="11">
        <v>12531</v>
      </c>
      <c r="L9" s="11">
        <v>11175</v>
      </c>
      <c r="M9" s="11">
        <v>5202</v>
      </c>
      <c r="N9" s="11">
        <v>4103</v>
      </c>
      <c r="O9" s="11">
        <f>SUM(B9:N9)</f>
        <v>142114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306803</v>
      </c>
      <c r="C11" s="13">
        <v>206412</v>
      </c>
      <c r="D11" s="13">
        <v>242399</v>
      </c>
      <c r="E11" s="13">
        <v>44518</v>
      </c>
      <c r="F11" s="13">
        <v>211046</v>
      </c>
      <c r="G11" s="13">
        <v>313301</v>
      </c>
      <c r="H11" s="13">
        <v>33033</v>
      </c>
      <c r="I11" s="13">
        <v>215559</v>
      </c>
      <c r="J11" s="13">
        <v>186070</v>
      </c>
      <c r="K11" s="13">
        <v>286506</v>
      </c>
      <c r="L11" s="13">
        <v>240966</v>
      </c>
      <c r="M11" s="13">
        <v>80567</v>
      </c>
      <c r="N11" s="13">
        <v>52051</v>
      </c>
      <c r="O11" s="11">
        <f>SUM(B11:N11)</f>
        <v>2419231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795077.58</v>
      </c>
      <c r="C17" s="24">
        <f aca="true" t="shared" si="2" ref="C17:O17">C18+C19+C20+C21+C22+C23</f>
        <v>550913.71</v>
      </c>
      <c r="D17" s="24">
        <f t="shared" si="2"/>
        <v>516461.69000000006</v>
      </c>
      <c r="E17" s="24">
        <f t="shared" si="2"/>
        <v>147513.05</v>
      </c>
      <c r="F17" s="24">
        <f t="shared" si="2"/>
        <v>542234.1799999999</v>
      </c>
      <c r="G17" s="24">
        <f t="shared" si="2"/>
        <v>652312.12</v>
      </c>
      <c r="H17" s="24">
        <f t="shared" si="2"/>
        <v>155232.72</v>
      </c>
      <c r="I17" s="24">
        <f t="shared" si="2"/>
        <v>563840.6499999999</v>
      </c>
      <c r="J17" s="24">
        <f t="shared" si="2"/>
        <v>515931.74</v>
      </c>
      <c r="K17" s="24">
        <f t="shared" si="2"/>
        <v>690391.62</v>
      </c>
      <c r="L17" s="24">
        <f t="shared" si="2"/>
        <v>666716.91</v>
      </c>
      <c r="M17" s="24">
        <f t="shared" si="2"/>
        <v>292537.37</v>
      </c>
      <c r="N17" s="24">
        <f t="shared" si="2"/>
        <v>152186.3</v>
      </c>
      <c r="O17" s="24">
        <f t="shared" si="2"/>
        <v>6241349.640000001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724669.47</v>
      </c>
      <c r="C18" s="22">
        <f t="shared" si="3"/>
        <v>513681.81</v>
      </c>
      <c r="D18" s="22">
        <f t="shared" si="3"/>
        <v>515964.56</v>
      </c>
      <c r="E18" s="22">
        <f t="shared" si="3"/>
        <v>161927.56</v>
      </c>
      <c r="F18" s="22">
        <f t="shared" si="3"/>
        <v>520379.58</v>
      </c>
      <c r="G18" s="22">
        <f t="shared" si="3"/>
        <v>639012.87</v>
      </c>
      <c r="H18" s="22">
        <f t="shared" si="3"/>
        <v>91480.4</v>
      </c>
      <c r="I18" s="22">
        <f t="shared" si="3"/>
        <v>530801.38</v>
      </c>
      <c r="J18" s="22">
        <f t="shared" si="3"/>
        <v>457624.21</v>
      </c>
      <c r="K18" s="22">
        <f t="shared" si="3"/>
        <v>651732.13</v>
      </c>
      <c r="L18" s="22">
        <f t="shared" si="3"/>
        <v>625410.54</v>
      </c>
      <c r="M18" s="22">
        <f t="shared" si="3"/>
        <v>245785.4</v>
      </c>
      <c r="N18" s="22">
        <f t="shared" si="3"/>
        <v>145416.4</v>
      </c>
      <c r="O18" s="27">
        <f aca="true" t="shared" si="4" ref="O18:O23">SUM(B18:N18)</f>
        <v>5823886.3100000005</v>
      </c>
    </row>
    <row r="19" spans="1:23" ht="18.75" customHeight="1">
      <c r="A19" s="26" t="s">
        <v>36</v>
      </c>
      <c r="B19" s="16">
        <f>IF(B15&lt;&gt;0,ROUND((B15-1)*B18,2),0)</f>
        <v>41129.52</v>
      </c>
      <c r="C19" s="22">
        <f aca="true" t="shared" si="5" ref="C19:N19">IF(C15&lt;&gt;0,ROUND((C15-1)*C18,2),0)</f>
        <v>10664.94</v>
      </c>
      <c r="D19" s="22">
        <f t="shared" si="5"/>
        <v>-9156.72</v>
      </c>
      <c r="E19" s="22">
        <f t="shared" si="5"/>
        <v>-12253.98</v>
      </c>
      <c r="F19" s="22">
        <f t="shared" si="5"/>
        <v>-3916.39</v>
      </c>
      <c r="G19" s="22">
        <f t="shared" si="5"/>
        <v>-4252</v>
      </c>
      <c r="H19" s="22">
        <f t="shared" si="5"/>
        <v>67266.32</v>
      </c>
      <c r="I19" s="22">
        <f t="shared" si="5"/>
        <v>14087.22</v>
      </c>
      <c r="J19" s="22">
        <f t="shared" si="5"/>
        <v>29913.86</v>
      </c>
      <c r="K19" s="22">
        <f t="shared" si="5"/>
        <v>-6862.86</v>
      </c>
      <c r="L19" s="22">
        <f t="shared" si="5"/>
        <v>5094.96</v>
      </c>
      <c r="M19" s="22">
        <f t="shared" si="5"/>
        <v>14028.57</v>
      </c>
      <c r="N19" s="22">
        <f t="shared" si="5"/>
        <v>-4684.29</v>
      </c>
      <c r="O19" s="27">
        <f t="shared" si="4"/>
        <v>141059.15000000002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12982.1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21420.53</v>
      </c>
      <c r="N23" s="22">
        <v>4359.97</v>
      </c>
      <c r="O23" s="27">
        <f t="shared" si="4"/>
        <v>152015.33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-75465</v>
      </c>
      <c r="C25" s="31">
        <f>+C26+C28+C39+C40+C43-C44</f>
        <v>-69668.6</v>
      </c>
      <c r="D25" s="31">
        <f t="shared" si="6"/>
        <v>-54287.5</v>
      </c>
      <c r="E25" s="31">
        <f t="shared" si="6"/>
        <v>-9748.1</v>
      </c>
      <c r="F25" s="31">
        <f t="shared" si="6"/>
        <v>-47042</v>
      </c>
      <c r="G25" s="31">
        <f t="shared" si="6"/>
        <v>-78655.6</v>
      </c>
      <c r="H25" s="31">
        <f t="shared" si="6"/>
        <v>-10195.3</v>
      </c>
      <c r="I25" s="31">
        <f t="shared" si="6"/>
        <v>-70145.9</v>
      </c>
      <c r="J25" s="31">
        <f t="shared" si="6"/>
        <v>-53934.9</v>
      </c>
      <c r="K25" s="31">
        <f t="shared" si="6"/>
        <v>-53904.8</v>
      </c>
      <c r="L25" s="31">
        <f t="shared" si="6"/>
        <v>-48052.5</v>
      </c>
      <c r="M25" s="31">
        <f t="shared" si="6"/>
        <v>-22390.1</v>
      </c>
      <c r="N25" s="31">
        <f t="shared" si="6"/>
        <v>-17642.9</v>
      </c>
      <c r="O25" s="31">
        <f t="shared" si="6"/>
        <v>-611133.2</v>
      </c>
    </row>
    <row r="26" spans="1:15" ht="18.75" customHeight="1">
      <c r="A26" s="26" t="s">
        <v>42</v>
      </c>
      <c r="B26" s="32">
        <f>+B27</f>
        <v>-75465</v>
      </c>
      <c r="C26" s="32">
        <f>+C27</f>
        <v>-69668.6</v>
      </c>
      <c r="D26" s="32">
        <f aca="true" t="shared" si="7" ref="D26:O26">+D27</f>
        <v>-54287.5</v>
      </c>
      <c r="E26" s="32">
        <f t="shared" si="7"/>
        <v>-9748.1</v>
      </c>
      <c r="F26" s="32">
        <f t="shared" si="7"/>
        <v>-47042</v>
      </c>
      <c r="G26" s="32">
        <f t="shared" si="7"/>
        <v>-78655.6</v>
      </c>
      <c r="H26" s="32">
        <f t="shared" si="7"/>
        <v>-10195.3</v>
      </c>
      <c r="I26" s="32">
        <f t="shared" si="7"/>
        <v>-70145.9</v>
      </c>
      <c r="J26" s="32">
        <f t="shared" si="7"/>
        <v>-53934.9</v>
      </c>
      <c r="K26" s="32">
        <f t="shared" si="7"/>
        <v>-53904.8</v>
      </c>
      <c r="L26" s="32">
        <f t="shared" si="7"/>
        <v>-48052.5</v>
      </c>
      <c r="M26" s="32">
        <f t="shared" si="7"/>
        <v>-22390.1</v>
      </c>
      <c r="N26" s="32">
        <f t="shared" si="7"/>
        <v>-17642.9</v>
      </c>
      <c r="O26" s="32">
        <f t="shared" si="7"/>
        <v>-611133.2</v>
      </c>
    </row>
    <row r="27" spans="1:26" ht="18.75" customHeight="1">
      <c r="A27" s="28" t="s">
        <v>43</v>
      </c>
      <c r="B27" s="16">
        <f>ROUND((-B9-B10)*$G$3,2)</f>
        <v>-75465</v>
      </c>
      <c r="C27" s="16">
        <f aca="true" t="shared" si="8" ref="C27:N27">ROUND((-C9-C10)*$G$3,2)</f>
        <v>-69668.6</v>
      </c>
      <c r="D27" s="16">
        <f t="shared" si="8"/>
        <v>-54287.5</v>
      </c>
      <c r="E27" s="16">
        <f t="shared" si="8"/>
        <v>-9748.1</v>
      </c>
      <c r="F27" s="16">
        <f t="shared" si="8"/>
        <v>-47042</v>
      </c>
      <c r="G27" s="16">
        <f t="shared" si="8"/>
        <v>-78655.6</v>
      </c>
      <c r="H27" s="16">
        <f t="shared" si="8"/>
        <v>-10195.3</v>
      </c>
      <c r="I27" s="16">
        <f t="shared" si="8"/>
        <v>-70145.9</v>
      </c>
      <c r="J27" s="16">
        <f t="shared" si="8"/>
        <v>-53934.9</v>
      </c>
      <c r="K27" s="16">
        <f t="shared" si="8"/>
        <v>-53904.8</v>
      </c>
      <c r="L27" s="16">
        <f t="shared" si="8"/>
        <v>-48052.5</v>
      </c>
      <c r="M27" s="16">
        <f t="shared" si="8"/>
        <v>-22390.1</v>
      </c>
      <c r="N27" s="16">
        <f t="shared" si="8"/>
        <v>-17642.9</v>
      </c>
      <c r="O27" s="33">
        <f aca="true" t="shared" si="9" ref="O27:O44">SUM(B27:N27)</f>
        <v>-611133.2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719612.58</v>
      </c>
      <c r="C42" s="37">
        <f aca="true" t="shared" si="11" ref="C42:N42">+C17+C25</f>
        <v>481245.11</v>
      </c>
      <c r="D42" s="37">
        <f t="shared" si="11"/>
        <v>462174.19000000006</v>
      </c>
      <c r="E42" s="37">
        <f t="shared" si="11"/>
        <v>137764.94999999998</v>
      </c>
      <c r="F42" s="37">
        <f t="shared" si="11"/>
        <v>495192.17999999993</v>
      </c>
      <c r="G42" s="37">
        <f t="shared" si="11"/>
        <v>573656.52</v>
      </c>
      <c r="H42" s="37">
        <f t="shared" si="11"/>
        <v>145037.42</v>
      </c>
      <c r="I42" s="37">
        <f t="shared" si="11"/>
        <v>493694.7499999999</v>
      </c>
      <c r="J42" s="37">
        <f t="shared" si="11"/>
        <v>461996.83999999997</v>
      </c>
      <c r="K42" s="37">
        <f t="shared" si="11"/>
        <v>636486.82</v>
      </c>
      <c r="L42" s="37">
        <f t="shared" si="11"/>
        <v>618664.41</v>
      </c>
      <c r="M42" s="37">
        <f t="shared" si="11"/>
        <v>270147.27</v>
      </c>
      <c r="N42" s="37">
        <f t="shared" si="11"/>
        <v>134543.4</v>
      </c>
      <c r="O42" s="37">
        <f>SUM(B42:N42)</f>
        <v>5630216.4399999995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719612.5900000001</v>
      </c>
      <c r="C48" s="52">
        <f t="shared" si="12"/>
        <v>481245.1</v>
      </c>
      <c r="D48" s="52">
        <f t="shared" si="12"/>
        <v>462174.18</v>
      </c>
      <c r="E48" s="52">
        <f t="shared" si="12"/>
        <v>137764.95</v>
      </c>
      <c r="F48" s="52">
        <f t="shared" si="12"/>
        <v>495192.18</v>
      </c>
      <c r="G48" s="52">
        <f t="shared" si="12"/>
        <v>573656.52</v>
      </c>
      <c r="H48" s="52">
        <f t="shared" si="12"/>
        <v>145037.41</v>
      </c>
      <c r="I48" s="52">
        <f t="shared" si="12"/>
        <v>493694.75</v>
      </c>
      <c r="J48" s="52">
        <f t="shared" si="12"/>
        <v>461996.85</v>
      </c>
      <c r="K48" s="52">
        <f t="shared" si="12"/>
        <v>636486.83</v>
      </c>
      <c r="L48" s="52">
        <f t="shared" si="12"/>
        <v>618664.41</v>
      </c>
      <c r="M48" s="52">
        <f t="shared" si="12"/>
        <v>270147.26</v>
      </c>
      <c r="N48" s="52">
        <f t="shared" si="12"/>
        <v>134543.4</v>
      </c>
      <c r="O48" s="37">
        <f t="shared" si="12"/>
        <v>5630216.43</v>
      </c>
      <c r="Q48"/>
    </row>
    <row r="49" spans="1:18" ht="18.75" customHeight="1">
      <c r="A49" s="26" t="s">
        <v>61</v>
      </c>
      <c r="B49" s="52">
        <v>580652.67</v>
      </c>
      <c r="C49" s="52">
        <v>349082.3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929734.97</v>
      </c>
      <c r="P49"/>
      <c r="Q49"/>
      <c r="R49" s="44"/>
    </row>
    <row r="50" spans="1:16" ht="18.75" customHeight="1">
      <c r="A50" s="26" t="s">
        <v>62</v>
      </c>
      <c r="B50" s="52">
        <v>138959.92</v>
      </c>
      <c r="C50" s="52">
        <v>132162.8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271122.72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462174.18</v>
      </c>
      <c r="E51" s="53">
        <v>0</v>
      </c>
      <c r="F51" s="53">
        <v>0</v>
      </c>
      <c r="G51" s="53">
        <v>0</v>
      </c>
      <c r="H51" s="52">
        <v>145037.41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607211.59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137764.95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137764.95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495192.18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495192.18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573656.52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573656.52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493694.75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493694.75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461996.85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461996.85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636486.83</v>
      </c>
      <c r="L57" s="32">
        <v>618664.41</v>
      </c>
      <c r="M57" s="53">
        <v>0</v>
      </c>
      <c r="N57" s="53">
        <v>0</v>
      </c>
      <c r="O57" s="37">
        <f t="shared" si="13"/>
        <v>1255151.24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270147.26</v>
      </c>
      <c r="N58" s="53">
        <v>0</v>
      </c>
      <c r="O58" s="37">
        <f t="shared" si="13"/>
        <v>270147.26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134543.4</v>
      </c>
      <c r="O59" s="56">
        <f t="shared" si="13"/>
        <v>134543.4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2019-11-25T21:51:27Z</dcterms:modified>
  <cp:category/>
  <cp:version/>
  <cp:contentType/>
  <cp:contentStatus/>
</cp:coreProperties>
</file>