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<sst xmlns="http://schemas.openxmlformats.org/spreadsheetml/2006/main" count="77" uniqueCount="74">
  <si>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</si>
  <si>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</si>
  <si>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</si>
  <si>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</si>
  <si>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</si>
  <si>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</si>
  <si>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</si>
  <si>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</si>
  <si>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</si>
  <si>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</si>
  <si>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</si>
  <si>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</si>
  <si>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</si>
  <si>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</si>
  <si>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</si>
  <si>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</si>
  <si>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</si>
  <si>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</si>
  <si>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</si>
  <si>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</si>
  <si>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</si>
  <si>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</si>
  <si>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</si>
  <si>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</si>
  <si>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</si>
  <si>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</si>
  <si>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</si>
  <si>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</si>
  <si>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</si>
  <si>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</si>
  <si>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</si>
  <si>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</si>
  <si>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</si>
  <si>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</si>
  <si>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</si>
  <si>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</si>
  <si>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</si>
  <si>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</si>
  <si>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</si>
  <si>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</si>
  <si>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</si>
  <si>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</si>
  <si>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</si>
  <si>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</si>
  <si>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</si>
  <si>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</si>
  <si>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</si>
  <si>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</si>
  <si>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</si>
  <si>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</si>
  <si>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</si>
  <si>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</si>
  <si>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</si>
  <si>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</si>
  <si>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</si>
  <si>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</si>
  <si>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</si>
  <si>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</si>
  <si>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</si>
  <si>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</si>
  <si>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</si>
  <si>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</si>
  <si>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</si>
  <si>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</si>
  <si>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</si>
  <si>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</si>
  <si>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</si>
  <si>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</si>
  <si>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</si>
  <si>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</si>
  <si>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</si>
  <si>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</si>
  <si>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</si>
  <si>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16/09/19 - VENCIMENTO 23/09/19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</si>
</sst>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477747</v>
      </c>
      <c r="C7" s="9">
        <f t="shared" si="0"/>
        <v>353510</v>
      </c>
      <c r="D7" s="9">
        <f t="shared" si="0"/>
        <v>338643</v>
      </c>
      <c r="E7" s="9">
        <f t="shared" si="0"/>
        <v>70516</v>
      </c>
      <c r="F7" s="9">
        <f t="shared" si="0"/>
        <v>326592</v>
      </c>
      <c r="G7" s="9">
        <f t="shared" si="0"/>
        <v>484529</v>
      </c>
      <c r="H7" s="9">
        <f t="shared" si="0"/>
        <v>53000</v>
      </c>
      <c r="I7" s="9">
        <f t="shared" si="0"/>
        <v>353234</v>
      </c>
      <c r="J7" s="9">
        <f t="shared" si="0"/>
        <v>290213</v>
      </c>
      <c r="K7" s="9">
        <f t="shared" si="0"/>
        <v>426795</v>
      </c>
      <c r="L7" s="9">
        <f t="shared" si="0"/>
        <v>344459</v>
      </c>
      <c r="M7" s="9">
        <f t="shared" si="0"/>
        <v>144671</v>
      </c>
      <c r="N7" s="9">
        <f t="shared" si="0"/>
        <v>97878</v>
      </c>
      <c r="O7" s="9">
        <f t="shared" si="0"/>
        <v>3761787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18247</v>
      </c>
      <c r="C8" s="11">
        <f t="shared" si="1"/>
        <v>18123</v>
      </c>
      <c r="D8" s="11">
        <f t="shared" si="1"/>
        <v>11651</v>
      </c>
      <c r="E8" s="11">
        <f t="shared" si="1"/>
        <v>2486</v>
      </c>
      <c r="F8" s="11">
        <f t="shared" si="1"/>
        <v>11319</v>
      </c>
      <c r="G8" s="11">
        <f t="shared" si="1"/>
        <v>18340</v>
      </c>
      <c r="H8" s="11">
        <f t="shared" si="1"/>
        <v>2528</v>
      </c>
      <c r="I8" s="11">
        <f t="shared" si="1"/>
        <v>17636</v>
      </c>
      <c r="J8" s="11">
        <f t="shared" si="1"/>
        <v>13831</v>
      </c>
      <c r="K8" s="11">
        <f t="shared" si="1"/>
        <v>12647</v>
      </c>
      <c r="L8" s="11">
        <f t="shared" si="1"/>
        <v>11169</v>
      </c>
      <c r="M8" s="11">
        <f t="shared" si="1"/>
        <v>7129</v>
      </c>
      <c r="N8" s="11">
        <f t="shared" si="1"/>
        <v>5533</v>
      </c>
      <c r="O8" s="11">
        <f t="shared" si="1"/>
        <v>150639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18247</v>
      </c>
      <c r="C9" s="11">
        <v>18123</v>
      </c>
      <c r="D9" s="11">
        <v>11651</v>
      </c>
      <c r="E9" s="11">
        <v>2486</v>
      </c>
      <c r="F9" s="11">
        <v>11319</v>
      </c>
      <c r="G9" s="11">
        <v>18340</v>
      </c>
      <c r="H9" s="11">
        <v>2526</v>
      </c>
      <c r="I9" s="11">
        <v>17624</v>
      </c>
      <c r="J9" s="11">
        <v>13831</v>
      </c>
      <c r="K9" s="11">
        <v>12641</v>
      </c>
      <c r="L9" s="11">
        <v>11169</v>
      </c>
      <c r="M9" s="11">
        <v>7120</v>
      </c>
      <c r="N9" s="11">
        <v>5533</v>
      </c>
      <c r="O9" s="11">
        <f>SUM(B9:N9)</f>
        <v>150610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12</v>
      </c>
      <c r="J10" s="13">
        <v>0</v>
      </c>
      <c r="K10" s="13">
        <v>6</v>
      </c>
      <c r="L10" s="13">
        <v>0</v>
      </c>
      <c r="M10" s="13">
        <v>9</v>
      </c>
      <c r="N10" s="13">
        <v>0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459500</v>
      </c>
      <c r="C11" s="13">
        <v>335387</v>
      </c>
      <c r="D11" s="13">
        <v>326992</v>
      </c>
      <c r="E11" s="13">
        <v>68030</v>
      </c>
      <c r="F11" s="13">
        <v>315273</v>
      </c>
      <c r="G11" s="13">
        <v>466189</v>
      </c>
      <c r="H11" s="13">
        <v>50472</v>
      </c>
      <c r="I11" s="13">
        <v>335598</v>
      </c>
      <c r="J11" s="13">
        <v>276382</v>
      </c>
      <c r="K11" s="13">
        <v>414148</v>
      </c>
      <c r="L11" s="13">
        <v>333290</v>
      </c>
      <c r="M11" s="13">
        <v>137542</v>
      </c>
      <c r="N11" s="13">
        <v>92345</v>
      </c>
      <c r="O11" s="11">
        <f>SUM(B11:N11)</f>
        <v>3611148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1155914.4500000002</v>
      </c>
      <c r="C17" s="24">
        <f aca="true" t="shared" si="2" ref="C17:O17">C18+C19+C20+C21+C22+C23</f>
        <v>859227.1599999999</v>
      </c>
      <c r="D17" s="24">
        <f t="shared" si="2"/>
        <v>682637.28</v>
      </c>
      <c r="E17" s="24">
        <f t="shared" si="2"/>
        <v>223432.77</v>
      </c>
      <c r="F17" s="24">
        <f t="shared" si="2"/>
        <v>785606.0499999999</v>
      </c>
      <c r="G17" s="24">
        <f t="shared" si="2"/>
        <v>945074</v>
      </c>
      <c r="H17" s="24">
        <f t="shared" si="2"/>
        <v>234130.77000000002</v>
      </c>
      <c r="I17" s="24">
        <f t="shared" si="2"/>
        <v>849035.7999999999</v>
      </c>
      <c r="J17" s="24">
        <f t="shared" si="2"/>
        <v>740783.53</v>
      </c>
      <c r="K17" s="24">
        <f t="shared" si="2"/>
        <v>965884.65</v>
      </c>
      <c r="L17" s="24">
        <f t="shared" si="2"/>
        <v>897567.93</v>
      </c>
      <c r="M17" s="24">
        <f t="shared" si="2"/>
        <v>466957.78</v>
      </c>
      <c r="N17" s="24">
        <f t="shared" si="2"/>
        <v>256754.21</v>
      </c>
      <c r="O17" s="24">
        <f t="shared" si="2"/>
        <v>9063006.379999997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1067382.35</v>
      </c>
      <c r="C18" s="22">
        <f t="shared" si="3"/>
        <v>815724.33</v>
      </c>
      <c r="D18" s="22">
        <f t="shared" si="3"/>
        <v>685142.52</v>
      </c>
      <c r="E18" s="22">
        <f t="shared" si="3"/>
        <v>244062.93</v>
      </c>
      <c r="F18" s="22">
        <f t="shared" si="3"/>
        <v>765596.97</v>
      </c>
      <c r="G18" s="22">
        <f t="shared" si="3"/>
        <v>933735.84</v>
      </c>
      <c r="H18" s="22">
        <f t="shared" si="3"/>
        <v>136946.7</v>
      </c>
      <c r="I18" s="22">
        <f t="shared" si="3"/>
        <v>808623.27</v>
      </c>
      <c r="J18" s="22">
        <f t="shared" si="3"/>
        <v>668679.77</v>
      </c>
      <c r="K18" s="22">
        <f t="shared" si="3"/>
        <v>930157.02</v>
      </c>
      <c r="L18" s="22">
        <f t="shared" si="3"/>
        <v>854396.1</v>
      </c>
      <c r="M18" s="22">
        <f t="shared" si="3"/>
        <v>414554.75</v>
      </c>
      <c r="N18" s="22">
        <f t="shared" si="3"/>
        <v>253464.87</v>
      </c>
      <c r="O18" s="27">
        <f aca="true" t="shared" si="4" ref="O18:O23">SUM(B18:N18)</f>
        <v>8578467.419999998</v>
      </c>
    </row>
    <row r="19" spans="1:23" ht="18.75" customHeight="1">
      <c r="A19" s="26" t="s">
        <v>36</v>
      </c>
      <c r="B19" s="16">
        <f>IF(B15&lt;&gt;0,ROUND((B15-1)*B18,2),0)</f>
        <v>60580.62</v>
      </c>
      <c r="C19" s="22">
        <f aca="true" t="shared" si="5" ref="C19:N19">IF(C15&lt;&gt;0,ROUND((C15-1)*C18,2),0)</f>
        <v>16935.87</v>
      </c>
      <c r="D19" s="22">
        <f t="shared" si="5"/>
        <v>-12159.09</v>
      </c>
      <c r="E19" s="22">
        <f t="shared" si="5"/>
        <v>-18469.63</v>
      </c>
      <c r="F19" s="22">
        <f t="shared" si="5"/>
        <v>-5761.91</v>
      </c>
      <c r="G19" s="22">
        <f t="shared" si="5"/>
        <v>-6213.09</v>
      </c>
      <c r="H19" s="22">
        <f t="shared" si="5"/>
        <v>100698.07</v>
      </c>
      <c r="I19" s="22">
        <f t="shared" si="5"/>
        <v>21460.48</v>
      </c>
      <c r="J19" s="22">
        <f t="shared" si="5"/>
        <v>43710.09</v>
      </c>
      <c r="K19" s="22">
        <f t="shared" si="5"/>
        <v>-9794.72</v>
      </c>
      <c r="L19" s="22">
        <f t="shared" si="5"/>
        <v>6960.42</v>
      </c>
      <c r="M19" s="22">
        <f t="shared" si="5"/>
        <v>23661.33</v>
      </c>
      <c r="N19" s="22">
        <f t="shared" si="5"/>
        <v>-8164.85</v>
      </c>
      <c r="O19" s="27">
        <f t="shared" si="4"/>
        <v>213443.59000000005</v>
      </c>
      <c r="W19" s="63"/>
    </row>
    <row r="20" spans="1:15" ht="18.75" customHeight="1">
      <c r="A20" s="26" t="s">
        <v>37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27">
        <f t="shared" si="4"/>
        <v>-88134.13000000002</v>
      </c>
    </row>
    <row r="23" spans="1:26" ht="18.75" customHeight="1">
      <c r="A23" s="26" t="s">
        <v>40</v>
      </c>
      <c r="B23" s="22">
        <v>11654.99</v>
      </c>
      <c r="C23" s="22">
        <v>8247.61</v>
      </c>
      <c r="D23" s="22">
        <v>13011.32</v>
      </c>
      <c r="E23" s="22">
        <v>0</v>
      </c>
      <c r="F23" s="22">
        <v>18712.67</v>
      </c>
      <c r="G23" s="22">
        <v>5123.63</v>
      </c>
      <c r="H23" s="22">
        <v>0</v>
      </c>
      <c r="I23" s="22">
        <v>3763.32</v>
      </c>
      <c r="J23" s="22">
        <v>19746.64</v>
      </c>
      <c r="K23" s="22">
        <v>23637.15</v>
      </c>
      <c r="L23" s="22">
        <v>21010.39</v>
      </c>
      <c r="M23" s="22">
        <v>17438.83</v>
      </c>
      <c r="N23" s="22">
        <v>4359.97</v>
      </c>
      <c r="O23" s="27">
        <f t="shared" si="4"/>
        <v>146706.52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-78462.1</v>
      </c>
      <c r="C25" s="31">
        <f>+C26+C28+C39+C40+C43-C44</f>
        <v>-77928.9</v>
      </c>
      <c r="D25" s="31">
        <f t="shared" si="6"/>
        <v>-50099.3</v>
      </c>
      <c r="E25" s="31">
        <f t="shared" si="6"/>
        <v>-10689.8</v>
      </c>
      <c r="F25" s="31">
        <f t="shared" si="6"/>
        <v>-48671.7</v>
      </c>
      <c r="G25" s="31">
        <f t="shared" si="6"/>
        <v>-78862</v>
      </c>
      <c r="H25" s="31">
        <f t="shared" si="6"/>
        <v>-10870.4</v>
      </c>
      <c r="I25" s="31">
        <f t="shared" si="6"/>
        <v>-75834.8</v>
      </c>
      <c r="J25" s="31">
        <f t="shared" si="6"/>
        <v>-59473.3</v>
      </c>
      <c r="K25" s="31">
        <f t="shared" si="6"/>
        <v>-54382.1</v>
      </c>
      <c r="L25" s="31">
        <f t="shared" si="6"/>
        <v>-48026.7</v>
      </c>
      <c r="M25" s="31">
        <f t="shared" si="6"/>
        <v>-30654.7</v>
      </c>
      <c r="N25" s="31">
        <f t="shared" si="6"/>
        <v>-23791.9</v>
      </c>
      <c r="O25" s="31">
        <f t="shared" si="6"/>
        <v>-647747.7</v>
      </c>
    </row>
    <row r="26" spans="1:15" ht="18.75" customHeight="1">
      <c r="A26" s="26" t="s">
        <v>42</v>
      </c>
      <c r="B26" s="32">
        <f>+B27</f>
        <v>-78462.1</v>
      </c>
      <c r="C26" s="32">
        <f>+C27</f>
        <v>-77928.9</v>
      </c>
      <c r="D26" s="32">
        <f aca="true" t="shared" si="7" ref="D26:O26">+D27</f>
        <v>-50099.3</v>
      </c>
      <c r="E26" s="32">
        <f t="shared" si="7"/>
        <v>-10689.8</v>
      </c>
      <c r="F26" s="32">
        <f t="shared" si="7"/>
        <v>-48671.7</v>
      </c>
      <c r="G26" s="32">
        <f t="shared" si="7"/>
        <v>-78862</v>
      </c>
      <c r="H26" s="32">
        <f t="shared" si="7"/>
        <v>-10870.4</v>
      </c>
      <c r="I26" s="32">
        <f t="shared" si="7"/>
        <v>-75834.8</v>
      </c>
      <c r="J26" s="32">
        <f t="shared" si="7"/>
        <v>-59473.3</v>
      </c>
      <c r="K26" s="32">
        <f t="shared" si="7"/>
        <v>-54382.1</v>
      </c>
      <c r="L26" s="32">
        <f t="shared" si="7"/>
        <v>-48026.7</v>
      </c>
      <c r="M26" s="32">
        <f t="shared" si="7"/>
        <v>-30654.7</v>
      </c>
      <c r="N26" s="32">
        <f t="shared" si="7"/>
        <v>-23791.9</v>
      </c>
      <c r="O26" s="32">
        <f t="shared" si="7"/>
        <v>-647747.7</v>
      </c>
    </row>
    <row r="27" spans="1:26" ht="18.75" customHeight="1">
      <c r="A27" s="28" t="s">
        <v>43</v>
      </c>
      <c r="B27" s="16">
        <f>ROUND((-B9-B10)*$G$3,2)</f>
        <v>-78462.1</v>
      </c>
      <c r="C27" s="16">
        <f aca="true" t="shared" si="8" ref="C27:N27">ROUND((-C9-C10)*$G$3,2)</f>
        <v>-77928.9</v>
      </c>
      <c r="D27" s="16">
        <f t="shared" si="8"/>
        <v>-50099.3</v>
      </c>
      <c r="E27" s="16">
        <f t="shared" si="8"/>
        <v>-10689.8</v>
      </c>
      <c r="F27" s="16">
        <f t="shared" si="8"/>
        <v>-48671.7</v>
      </c>
      <c r="G27" s="16">
        <f t="shared" si="8"/>
        <v>-78862</v>
      </c>
      <c r="H27" s="16">
        <f t="shared" si="8"/>
        <v>-10870.4</v>
      </c>
      <c r="I27" s="16">
        <f t="shared" si="8"/>
        <v>-75834.8</v>
      </c>
      <c r="J27" s="16">
        <f t="shared" si="8"/>
        <v>-59473.3</v>
      </c>
      <c r="K27" s="16">
        <f t="shared" si="8"/>
        <v>-54382.1</v>
      </c>
      <c r="L27" s="16">
        <f t="shared" si="8"/>
        <v>-48026.7</v>
      </c>
      <c r="M27" s="16">
        <f t="shared" si="8"/>
        <v>-30654.7</v>
      </c>
      <c r="N27" s="16">
        <f t="shared" si="8"/>
        <v>-23791.9</v>
      </c>
      <c r="O27" s="33">
        <f aca="true" t="shared" si="9" ref="O27:O44">SUM(B27:N27)</f>
        <v>-647747.7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/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1077452.35</v>
      </c>
      <c r="C42" s="37">
        <f aca="true" t="shared" si="11" ref="C42:N42">+C17+C25</f>
        <v>781298.2599999999</v>
      </c>
      <c r="D42" s="37">
        <f t="shared" si="11"/>
        <v>632537.98</v>
      </c>
      <c r="E42" s="37">
        <f t="shared" si="11"/>
        <v>212742.97</v>
      </c>
      <c r="F42" s="37">
        <f t="shared" si="11"/>
        <v>736934.35</v>
      </c>
      <c r="G42" s="37">
        <f t="shared" si="11"/>
        <v>866212</v>
      </c>
      <c r="H42" s="37">
        <f t="shared" si="11"/>
        <v>223260.37000000002</v>
      </c>
      <c r="I42" s="37">
        <f t="shared" si="11"/>
        <v>773200.9999999999</v>
      </c>
      <c r="J42" s="37">
        <f t="shared" si="11"/>
        <v>681310.23</v>
      </c>
      <c r="K42" s="37">
        <f t="shared" si="11"/>
        <v>911502.55</v>
      </c>
      <c r="L42" s="37">
        <f t="shared" si="11"/>
        <v>849541.2300000001</v>
      </c>
      <c r="M42" s="37">
        <f t="shared" si="11"/>
        <v>436303.08</v>
      </c>
      <c r="N42" s="37">
        <f t="shared" si="11"/>
        <v>232962.31</v>
      </c>
      <c r="O42" s="37">
        <f>SUM(B42:N42)</f>
        <v>8415258.68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1077452.35</v>
      </c>
      <c r="C48" s="52">
        <f t="shared" si="12"/>
        <v>781298.25</v>
      </c>
      <c r="D48" s="52">
        <f t="shared" si="12"/>
        <v>632537.98</v>
      </c>
      <c r="E48" s="52">
        <f t="shared" si="12"/>
        <v>212742.96</v>
      </c>
      <c r="F48" s="52">
        <f t="shared" si="12"/>
        <v>736934.35</v>
      </c>
      <c r="G48" s="52">
        <f t="shared" si="12"/>
        <v>866212</v>
      </c>
      <c r="H48" s="52">
        <f t="shared" si="12"/>
        <v>223260.37</v>
      </c>
      <c r="I48" s="52">
        <f t="shared" si="12"/>
        <v>773201.01</v>
      </c>
      <c r="J48" s="52">
        <f t="shared" si="12"/>
        <v>681310.23</v>
      </c>
      <c r="K48" s="52">
        <f t="shared" si="12"/>
        <v>911502.55</v>
      </c>
      <c r="L48" s="52">
        <f t="shared" si="12"/>
        <v>849541.23</v>
      </c>
      <c r="M48" s="52">
        <f t="shared" si="12"/>
        <v>436303.08</v>
      </c>
      <c r="N48" s="52">
        <f t="shared" si="12"/>
        <v>232962.31</v>
      </c>
      <c r="O48" s="37">
        <f t="shared" si="12"/>
        <v>8415258.67</v>
      </c>
      <c r="Q48"/>
    </row>
    <row r="49" spans="1:18" ht="18.75" customHeight="1">
      <c r="A49" s="26" t="s">
        <v>61</v>
      </c>
      <c r="B49" s="52">
        <v>868841.65</v>
      </c>
      <c r="C49" s="52">
        <v>566098.75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1434940.4</v>
      </c>
      <c r="P49"/>
      <c r="Q49"/>
      <c r="R49" s="44"/>
    </row>
    <row r="50" spans="1:16" ht="18.75" customHeight="1">
      <c r="A50" s="26" t="s">
        <v>62</v>
      </c>
      <c r="B50" s="52">
        <v>208610.7</v>
      </c>
      <c r="C50" s="52">
        <v>215199.5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423810.2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632537.98</v>
      </c>
      <c r="E51" s="53">
        <v>0</v>
      </c>
      <c r="F51" s="53">
        <v>0</v>
      </c>
      <c r="G51" s="53">
        <v>0</v>
      </c>
      <c r="H51" s="52">
        <v>223260.37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855798.35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212742.96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212742.96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736934.35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736934.35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866212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866212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773201.01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773201.01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681310.23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681310.23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911502.55</v>
      </c>
      <c r="L57" s="32">
        <v>849541.23</v>
      </c>
      <c r="M57" s="53">
        <v>0</v>
      </c>
      <c r="N57" s="53">
        <v>0</v>
      </c>
      <c r="O57" s="37">
        <f t="shared" si="13"/>
        <v>1761043.78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436303.08</v>
      </c>
      <c r="N58" s="53">
        <v>0</v>
      </c>
      <c r="O58" s="37">
        <f t="shared" si="13"/>
        <v>436303.08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232962.31</v>
      </c>
      <c r="O59" s="56">
        <f t="shared" si="13"/>
        <v>232962.31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2019-11-25T21:38:36Z</dcterms:modified>
  <cp:category/>
  <cp:version/>
  <cp:contentType/>
  <cp:contentStatus/>
</cp:coreProperties>
</file>