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<sst xmlns="http://schemas.openxmlformats.org/spreadsheetml/2006/main" count="77" uniqueCount="74">
  <si>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DEMONSTRATIVO DE REMUNERAÇÃO DOS CONCESSIONÁRIOS - GRUPO LOCAL DE DISTRIBUIÇÃO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</si>
  <si>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</si>
  <si>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</si>
  <si>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</si>
  <si>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</si>
  <si>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</si>
  <si>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</si>
  <si>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</si>
  <si>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</si>
  <si>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</si>
  <si>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</si>
  <si>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</si>
  <si>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</si>
  <si>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</si>
  <si>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</si>
  <si>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</si>
  <si>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</si>
  <si>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</si>
  <si>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</si>
  <si>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</si>
  <si>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</si>
  <si>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</si>
  <si>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</si>
  <si>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</si>
  <si>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</si>
  <si>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</si>
  <si>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</si>
  <si>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</si>
  <si>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</si>
  <si>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</si>
  <si>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</si>
  <si>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</si>
  <si>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</si>
  <si>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</si>
  <si>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</si>
  <si>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</si>
  <si>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</si>
  <si>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</si>
  <si>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</si>
  <si>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</si>
  <si>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</si>
  <si>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</si>
  <si>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</si>
  <si>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</si>
  <si>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</si>
  <si>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</si>
  <si>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</si>
  <si>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</si>
  <si>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</si>
  <si>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</si>
  <si>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</si>
  <si>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</si>
  <si>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</si>
  <si>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</si>
  <si>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</si>
  <si>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</si>
  <si>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</si>
  <si>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</si>
  <si>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</si>
  <si>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</si>
  <si>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</si>
  <si>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</si>
  <si>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</si>
  <si>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</si>
  <si>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</si>
  <si>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</si>
  <si>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</si>
  <si>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</si>
  <si>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</si>
  <si>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</si>
  <si>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</si>
  <si>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</si>
  <si>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</si>
  <si>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OPERAÇÃO 12/09/19 - VENCIMENTO 19/09/19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</si>
</sst>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164" fontId="0" fillId="0" borderId="0" xfId="53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9.00390625" defaultRowHeight="14.25"/>
  <cols>
    <col min="1" max="1" width="73.87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1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2</v>
      </c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4</v>
      </c>
    </row>
    <row r="5" spans="1:15" ht="42" customHeight="1">
      <c r="A5" s="66"/>
      <c r="B5" s="5" t="s">
        <v>5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6</v>
      </c>
      <c r="I5" s="5" t="s">
        <v>10</v>
      </c>
      <c r="J5" s="5" t="s">
        <v>11</v>
      </c>
      <c r="K5" s="5" t="s">
        <v>12</v>
      </c>
      <c r="L5" s="5" t="s">
        <v>12</v>
      </c>
      <c r="M5" s="5" t="s">
        <v>13</v>
      </c>
      <c r="N5" s="5" t="s">
        <v>14</v>
      </c>
      <c r="O5" s="66"/>
    </row>
    <row r="6" spans="1:15" ht="20.25" customHeight="1">
      <c r="A6" s="66"/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7" t="s">
        <v>21</v>
      </c>
      <c r="I6" s="7" t="s">
        <v>22</v>
      </c>
      <c r="J6" s="6" t="s">
        <v>23</v>
      </c>
      <c r="K6" s="6" t="s">
        <v>24</v>
      </c>
      <c r="L6" s="6" t="s">
        <v>25</v>
      </c>
      <c r="M6" s="6" t="s">
        <v>26</v>
      </c>
      <c r="N6" s="6" t="s">
        <v>27</v>
      </c>
      <c r="O6" s="66"/>
    </row>
    <row r="7" spans="1:26" ht="18.75" customHeight="1">
      <c r="A7" s="8" t="s">
        <v>28</v>
      </c>
      <c r="B7" s="9">
        <f aca="true" t="shared" si="0" ref="B7:O7">B8+B11</f>
        <v>493831</v>
      </c>
      <c r="C7" s="9">
        <f t="shared" si="0"/>
        <v>365582</v>
      </c>
      <c r="D7" s="9">
        <f t="shared" si="0"/>
        <v>348283</v>
      </c>
      <c r="E7" s="9">
        <f t="shared" si="0"/>
        <v>70173</v>
      </c>
      <c r="F7" s="9">
        <f t="shared" si="0"/>
        <v>334567</v>
      </c>
      <c r="G7" s="9">
        <f t="shared" si="0"/>
        <v>513891</v>
      </c>
      <c r="H7" s="9">
        <f t="shared" si="0"/>
        <v>67308</v>
      </c>
      <c r="I7" s="9">
        <f t="shared" si="0"/>
        <v>357049</v>
      </c>
      <c r="J7" s="9">
        <f t="shared" si="0"/>
        <v>295007</v>
      </c>
      <c r="K7" s="9">
        <f t="shared" si="0"/>
        <v>441349</v>
      </c>
      <c r="L7" s="9">
        <f t="shared" si="0"/>
        <v>357428</v>
      </c>
      <c r="M7" s="9">
        <f t="shared" si="0"/>
        <v>149337</v>
      </c>
      <c r="N7" s="9">
        <f t="shared" si="0"/>
        <v>101950</v>
      </c>
      <c r="O7" s="9">
        <f t="shared" si="0"/>
        <v>3895755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29</v>
      </c>
      <c r="B8" s="11">
        <f aca="true" t="shared" si="1" ref="B8:O8">B9+B10</f>
        <v>16739</v>
      </c>
      <c r="C8" s="11">
        <f t="shared" si="1"/>
        <v>16942</v>
      </c>
      <c r="D8" s="11">
        <f t="shared" si="1"/>
        <v>10348</v>
      </c>
      <c r="E8" s="11">
        <f t="shared" si="1"/>
        <v>2213</v>
      </c>
      <c r="F8" s="11">
        <f t="shared" si="1"/>
        <v>10128</v>
      </c>
      <c r="G8" s="11">
        <f t="shared" si="1"/>
        <v>17586</v>
      </c>
      <c r="H8" s="11">
        <f t="shared" si="1"/>
        <v>3020</v>
      </c>
      <c r="I8" s="11">
        <f t="shared" si="1"/>
        <v>16311</v>
      </c>
      <c r="J8" s="11">
        <f t="shared" si="1"/>
        <v>12234</v>
      </c>
      <c r="K8" s="11">
        <f t="shared" si="1"/>
        <v>11105</v>
      </c>
      <c r="L8" s="11">
        <f t="shared" si="1"/>
        <v>10431</v>
      </c>
      <c r="M8" s="11">
        <f t="shared" si="1"/>
        <v>6522</v>
      </c>
      <c r="N8" s="11">
        <f t="shared" si="1"/>
        <v>5251</v>
      </c>
      <c r="O8" s="11">
        <f t="shared" si="1"/>
        <v>138830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30</v>
      </c>
      <c r="B9" s="11">
        <v>16739</v>
      </c>
      <c r="C9" s="11">
        <v>16942</v>
      </c>
      <c r="D9" s="11">
        <v>10348</v>
      </c>
      <c r="E9" s="11">
        <v>2213</v>
      </c>
      <c r="F9" s="11">
        <v>10128</v>
      </c>
      <c r="G9" s="11">
        <v>17586</v>
      </c>
      <c r="H9" s="11">
        <v>3020</v>
      </c>
      <c r="I9" s="11">
        <v>16311</v>
      </c>
      <c r="J9" s="11">
        <v>12234</v>
      </c>
      <c r="K9" s="11">
        <v>11105</v>
      </c>
      <c r="L9" s="11">
        <v>10431</v>
      </c>
      <c r="M9" s="11">
        <v>6522</v>
      </c>
      <c r="N9" s="11">
        <v>5251</v>
      </c>
      <c r="O9" s="11">
        <f>SUM(B9:N9)</f>
        <v>138830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32</v>
      </c>
      <c r="B11" s="13">
        <v>477092</v>
      </c>
      <c r="C11" s="13">
        <v>348640</v>
      </c>
      <c r="D11" s="13">
        <v>337935</v>
      </c>
      <c r="E11" s="13">
        <v>67960</v>
      </c>
      <c r="F11" s="13">
        <v>324439</v>
      </c>
      <c r="G11" s="13">
        <v>496305</v>
      </c>
      <c r="H11" s="13">
        <v>64288</v>
      </c>
      <c r="I11" s="13">
        <v>340738</v>
      </c>
      <c r="J11" s="13">
        <v>282773</v>
      </c>
      <c r="K11" s="13">
        <v>430244</v>
      </c>
      <c r="L11" s="13">
        <v>346997</v>
      </c>
      <c r="M11" s="13">
        <v>142815</v>
      </c>
      <c r="N11" s="13">
        <v>96699</v>
      </c>
      <c r="O11" s="11">
        <f>SUM(B11:N11)</f>
        <v>3756925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33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34</v>
      </c>
      <c r="B15" s="19">
        <v>1.056756254297455</v>
      </c>
      <c r="C15" s="19">
        <v>1.020761753623699</v>
      </c>
      <c r="D15" s="19">
        <v>0.982253193594512</v>
      </c>
      <c r="E15" s="19">
        <v>0.924324297356171</v>
      </c>
      <c r="F15" s="19">
        <v>0.992473970145005</v>
      </c>
      <c r="G15" s="19">
        <v>0.993345987999001</v>
      </c>
      <c r="H15" s="19">
        <v>1.735308505103335</v>
      </c>
      <c r="I15" s="19">
        <v>1.026539531625133</v>
      </c>
      <c r="J15" s="19">
        <v>1.065367743277999</v>
      </c>
      <c r="K15" s="19">
        <v>0.989469819689008</v>
      </c>
      <c r="L15" s="19">
        <v>1.008146591951345</v>
      </c>
      <c r="M15" s="19">
        <v>1.057076491043251</v>
      </c>
      <c r="N15" s="19">
        <v>0.967787049999757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35</v>
      </c>
      <c r="B17" s="24">
        <f>B18+B19+B20+B21+B22+B23</f>
        <v>1182233.8599999999</v>
      </c>
      <c r="C17" s="24">
        <f aca="true" t="shared" si="2" ref="C17:O17">C18+C19+C20+C21+C22+C23</f>
        <v>879414.0299999999</v>
      </c>
      <c r="D17" s="24">
        <f t="shared" si="2"/>
        <v>688783.4800000001</v>
      </c>
      <c r="E17" s="24">
        <f t="shared" si="2"/>
        <v>222335.44999999998</v>
      </c>
      <c r="F17" s="24">
        <f t="shared" si="2"/>
        <v>785447.6799999999</v>
      </c>
      <c r="G17" s="24">
        <f t="shared" si="2"/>
        <v>996157.37</v>
      </c>
      <c r="H17" s="24">
        <f t="shared" si="2"/>
        <v>298285.89</v>
      </c>
      <c r="I17" s="24">
        <f t="shared" si="2"/>
        <v>854237.5599999999</v>
      </c>
      <c r="J17" s="24">
        <f t="shared" si="2"/>
        <v>732804.79</v>
      </c>
      <c r="K17" s="24">
        <f t="shared" si="2"/>
        <v>973632.48</v>
      </c>
      <c r="L17" s="24">
        <f t="shared" si="2"/>
        <v>908987.91</v>
      </c>
      <c r="M17" s="24">
        <f t="shared" si="2"/>
        <v>463652.51</v>
      </c>
      <c r="N17" s="24">
        <f t="shared" si="2"/>
        <v>262599.41</v>
      </c>
      <c r="O17" s="24">
        <f t="shared" si="2"/>
        <v>9248572.42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36</v>
      </c>
      <c r="B18" s="22">
        <f aca="true" t="shared" si="3" ref="B18:N18">ROUND(B13*B7,2)</f>
        <v>1103317.22</v>
      </c>
      <c r="C18" s="22">
        <f t="shared" si="3"/>
        <v>843580.47</v>
      </c>
      <c r="D18" s="22">
        <f t="shared" si="3"/>
        <v>704646.17</v>
      </c>
      <c r="E18" s="22">
        <f t="shared" si="3"/>
        <v>242875.77</v>
      </c>
      <c r="F18" s="22">
        <f t="shared" si="3"/>
        <v>784291.96</v>
      </c>
      <c r="G18" s="22">
        <f t="shared" si="3"/>
        <v>990319.35</v>
      </c>
      <c r="H18" s="22">
        <f t="shared" si="3"/>
        <v>173917.14</v>
      </c>
      <c r="I18" s="22">
        <f t="shared" si="3"/>
        <v>817356.57</v>
      </c>
      <c r="J18" s="22">
        <f t="shared" si="3"/>
        <v>679725.63</v>
      </c>
      <c r="K18" s="22">
        <f t="shared" si="3"/>
        <v>961876.01</v>
      </c>
      <c r="L18" s="22">
        <f t="shared" si="3"/>
        <v>886564.41</v>
      </c>
      <c r="M18" s="22">
        <f t="shared" si="3"/>
        <v>427925.17</v>
      </c>
      <c r="N18" s="22">
        <f t="shared" si="3"/>
        <v>264009.72</v>
      </c>
      <c r="O18" s="27">
        <f aca="true" t="shared" si="4" ref="O18:O23">SUM(B18:N18)</f>
        <v>8880405.59</v>
      </c>
    </row>
    <row r="19" spans="1:23" ht="18.75" customHeight="1">
      <c r="A19" s="26" t="s">
        <v>37</v>
      </c>
      <c r="B19" s="16">
        <f>IF(B15&lt;&gt;0,ROUND((B15-1)*B18,2),0)</f>
        <v>62620.15</v>
      </c>
      <c r="C19" s="22">
        <f aca="true" t="shared" si="5" ref="C19:N19">IF(C15&lt;&gt;0,ROUND((C15-1)*C18,2),0)</f>
        <v>17514.21</v>
      </c>
      <c r="D19" s="22">
        <f t="shared" si="5"/>
        <v>-12505.22</v>
      </c>
      <c r="E19" s="22">
        <f t="shared" si="5"/>
        <v>-18379.79</v>
      </c>
      <c r="F19" s="22">
        <f t="shared" si="5"/>
        <v>-5902.6</v>
      </c>
      <c r="G19" s="22">
        <f t="shared" si="5"/>
        <v>-6589.6</v>
      </c>
      <c r="H19" s="22">
        <f t="shared" si="5"/>
        <v>127882.75</v>
      </c>
      <c r="I19" s="22">
        <f t="shared" si="5"/>
        <v>21692.26</v>
      </c>
      <c r="J19" s="22">
        <f t="shared" si="5"/>
        <v>44432.13</v>
      </c>
      <c r="K19" s="22">
        <f t="shared" si="5"/>
        <v>-10128.73</v>
      </c>
      <c r="L19" s="22">
        <f t="shared" si="5"/>
        <v>7222.48</v>
      </c>
      <c r="M19" s="22">
        <f t="shared" si="5"/>
        <v>24424.47</v>
      </c>
      <c r="N19" s="22">
        <f t="shared" si="5"/>
        <v>-8504.53</v>
      </c>
      <c r="O19" s="27">
        <f t="shared" si="4"/>
        <v>243777.98</v>
      </c>
      <c r="W19" s="63"/>
    </row>
    <row r="20" spans="1:15" ht="18.75" customHeight="1">
      <c r="A20" s="26" t="s">
        <v>38</v>
      </c>
      <c r="B20" s="22">
        <v>29446.1</v>
      </c>
      <c r="C20" s="22">
        <v>22456.83</v>
      </c>
      <c r="D20" s="22">
        <v>11522.53</v>
      </c>
      <c r="E20" s="22">
        <v>3493.87</v>
      </c>
      <c r="F20" s="22">
        <v>13279.13</v>
      </c>
      <c r="G20" s="22">
        <v>17458.03</v>
      </c>
      <c r="H20" s="22">
        <v>4410.93</v>
      </c>
      <c r="I20" s="22">
        <v>15188.73</v>
      </c>
      <c r="J20" s="22">
        <v>15938.23</v>
      </c>
      <c r="K20" s="22">
        <v>28539.34</v>
      </c>
      <c r="L20" s="22">
        <v>23886.63</v>
      </c>
      <c r="M20" s="22">
        <v>11600.47</v>
      </c>
      <c r="N20" s="22">
        <v>5726.23</v>
      </c>
      <c r="O20" s="27">
        <f t="shared" si="4"/>
        <v>202947.05000000002</v>
      </c>
    </row>
    <row r="21" spans="1:15" ht="18.75" customHeight="1">
      <c r="A21" s="26" t="s">
        <v>39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40</v>
      </c>
      <c r="B22" s="22">
        <v>-14517.6</v>
      </c>
      <c r="C22" s="22">
        <v>-5505.47</v>
      </c>
      <c r="D22" s="22">
        <v>-14880</v>
      </c>
      <c r="E22" s="22">
        <v>-5654.4</v>
      </c>
      <c r="F22" s="22">
        <v>-7588.8</v>
      </c>
      <c r="G22" s="22">
        <v>-6398.4</v>
      </c>
      <c r="H22" s="22">
        <v>-7924.93</v>
      </c>
      <c r="I22" s="22">
        <v>0</v>
      </c>
      <c r="J22" s="22">
        <v>-7291.2</v>
      </c>
      <c r="K22" s="22">
        <v>-8022.13</v>
      </c>
      <c r="L22" s="22">
        <v>-10053.6</v>
      </c>
      <c r="M22" s="22">
        <v>-297.6</v>
      </c>
      <c r="N22" s="22">
        <v>0</v>
      </c>
      <c r="O22" s="32">
        <f t="shared" si="4"/>
        <v>-88134.13000000002</v>
      </c>
    </row>
    <row r="23" spans="1:26" ht="18.75" customHeight="1">
      <c r="A23" s="26" t="s">
        <v>41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7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42</v>
      </c>
      <c r="B25" s="31">
        <f aca="true" t="shared" si="6" ref="B25:O25">+B26+B28+B39+B40+B43-B44</f>
        <v>-71977.7</v>
      </c>
      <c r="C25" s="31">
        <f>+C26+C28+C39+C40+C43-C44</f>
        <v>-72850.6</v>
      </c>
      <c r="D25" s="31">
        <f t="shared" si="6"/>
        <v>-44496.4</v>
      </c>
      <c r="E25" s="31">
        <f t="shared" si="6"/>
        <v>-9515.9</v>
      </c>
      <c r="F25" s="31">
        <f t="shared" si="6"/>
        <v>-43550.4</v>
      </c>
      <c r="G25" s="31">
        <f t="shared" si="6"/>
        <v>-75619.8</v>
      </c>
      <c r="H25" s="31">
        <f t="shared" si="6"/>
        <v>-12986</v>
      </c>
      <c r="I25" s="31">
        <f t="shared" si="6"/>
        <v>-70137.3</v>
      </c>
      <c r="J25" s="31">
        <f t="shared" si="6"/>
        <v>-52606.2</v>
      </c>
      <c r="K25" s="31">
        <f t="shared" si="6"/>
        <v>-47751.5</v>
      </c>
      <c r="L25" s="31">
        <f t="shared" si="6"/>
        <v>-44853.3</v>
      </c>
      <c r="M25" s="31">
        <f t="shared" si="6"/>
        <v>-28044.6</v>
      </c>
      <c r="N25" s="31">
        <f t="shared" si="6"/>
        <v>-22579.3</v>
      </c>
      <c r="O25" s="31">
        <f t="shared" si="6"/>
        <v>-596969</v>
      </c>
    </row>
    <row r="26" spans="1:17" ht="18.75" customHeight="1">
      <c r="A26" s="26" t="s">
        <v>43</v>
      </c>
      <c r="B26" s="32">
        <f>+B27</f>
        <v>-71977.7</v>
      </c>
      <c r="C26" s="32">
        <f>+C27</f>
        <v>-72850.6</v>
      </c>
      <c r="D26" s="32">
        <f aca="true" t="shared" si="7" ref="D26:O26">+D27</f>
        <v>-44496.4</v>
      </c>
      <c r="E26" s="32">
        <f t="shared" si="7"/>
        <v>-9515.9</v>
      </c>
      <c r="F26" s="32">
        <f t="shared" si="7"/>
        <v>-43550.4</v>
      </c>
      <c r="G26" s="32">
        <f t="shared" si="7"/>
        <v>-75619.8</v>
      </c>
      <c r="H26" s="32">
        <f t="shared" si="7"/>
        <v>-12986</v>
      </c>
      <c r="I26" s="32">
        <f t="shared" si="7"/>
        <v>-70137.3</v>
      </c>
      <c r="J26" s="32">
        <f t="shared" si="7"/>
        <v>-52606.2</v>
      </c>
      <c r="K26" s="32">
        <f t="shared" si="7"/>
        <v>-47751.5</v>
      </c>
      <c r="L26" s="32">
        <f t="shared" si="7"/>
        <v>-44853.3</v>
      </c>
      <c r="M26" s="32">
        <f t="shared" si="7"/>
        <v>-28044.6</v>
      </c>
      <c r="N26" s="32">
        <f t="shared" si="7"/>
        <v>-22579.3</v>
      </c>
      <c r="O26" s="32">
        <f t="shared" si="7"/>
        <v>-596969</v>
      </c>
      <c r="Q26" s="69"/>
    </row>
    <row r="27" spans="1:26" ht="18.75" customHeight="1">
      <c r="A27" s="28" t="s">
        <v>44</v>
      </c>
      <c r="B27" s="16">
        <f>ROUND((-B9-B10)*$G$3,2)</f>
        <v>-71977.7</v>
      </c>
      <c r="C27" s="16">
        <f aca="true" t="shared" si="8" ref="C27:N27">ROUND((-C9-C10)*$G$3,2)</f>
        <v>-72850.6</v>
      </c>
      <c r="D27" s="16">
        <f t="shared" si="8"/>
        <v>-44496.4</v>
      </c>
      <c r="E27" s="16">
        <f t="shared" si="8"/>
        <v>-9515.9</v>
      </c>
      <c r="F27" s="16">
        <f t="shared" si="8"/>
        <v>-43550.4</v>
      </c>
      <c r="G27" s="16">
        <f t="shared" si="8"/>
        <v>-75619.8</v>
      </c>
      <c r="H27" s="16">
        <f t="shared" si="8"/>
        <v>-12986</v>
      </c>
      <c r="I27" s="16">
        <f t="shared" si="8"/>
        <v>-70137.3</v>
      </c>
      <c r="J27" s="16">
        <f t="shared" si="8"/>
        <v>-52606.2</v>
      </c>
      <c r="K27" s="16">
        <f t="shared" si="8"/>
        <v>-47751.5</v>
      </c>
      <c r="L27" s="16">
        <f t="shared" si="8"/>
        <v>-44853.3</v>
      </c>
      <c r="M27" s="16">
        <f t="shared" si="8"/>
        <v>-28044.6</v>
      </c>
      <c r="N27" s="16">
        <f t="shared" si="8"/>
        <v>-22579.3</v>
      </c>
      <c r="O27" s="33">
        <f aca="true" t="shared" si="9" ref="O27:O44">SUM(B27:N27)</f>
        <v>-596969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45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46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47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48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49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50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51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52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/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53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54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57</v>
      </c>
      <c r="B42" s="37">
        <f>+B17+B25</f>
        <v>1110256.16</v>
      </c>
      <c r="C42" s="37">
        <f aca="true" t="shared" si="11" ref="C42:N42">+C17+C25</f>
        <v>806563.4299999999</v>
      </c>
      <c r="D42" s="37">
        <f t="shared" si="11"/>
        <v>644287.0800000001</v>
      </c>
      <c r="E42" s="37">
        <f t="shared" si="11"/>
        <v>212819.55</v>
      </c>
      <c r="F42" s="37">
        <f t="shared" si="11"/>
        <v>741897.2799999999</v>
      </c>
      <c r="G42" s="37">
        <f t="shared" si="11"/>
        <v>920537.57</v>
      </c>
      <c r="H42" s="37">
        <f t="shared" si="11"/>
        <v>285299.89</v>
      </c>
      <c r="I42" s="37">
        <f t="shared" si="11"/>
        <v>784100.2599999999</v>
      </c>
      <c r="J42" s="37">
        <f t="shared" si="11"/>
        <v>680198.5900000001</v>
      </c>
      <c r="K42" s="37">
        <f t="shared" si="11"/>
        <v>925880.98</v>
      </c>
      <c r="L42" s="37">
        <f t="shared" si="11"/>
        <v>864134.61</v>
      </c>
      <c r="M42" s="37">
        <f t="shared" si="11"/>
        <v>435607.91000000003</v>
      </c>
      <c r="N42" s="37">
        <f t="shared" si="11"/>
        <v>240020.11</v>
      </c>
      <c r="O42" s="37">
        <f>SUM(B42:N42)</f>
        <v>8651603.419999998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58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59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 s="44"/>
    </row>
    <row r="48" spans="1:17" ht="18.75" customHeight="1">
      <c r="A48" s="14" t="s">
        <v>61</v>
      </c>
      <c r="B48" s="52">
        <f aca="true" t="shared" si="12" ref="B48:O48">SUM(B49:B59)</f>
        <v>1110256.16</v>
      </c>
      <c r="C48" s="52">
        <f t="shared" si="12"/>
        <v>806563.42</v>
      </c>
      <c r="D48" s="52">
        <f t="shared" si="12"/>
        <v>644287.08</v>
      </c>
      <c r="E48" s="52">
        <f t="shared" si="12"/>
        <v>212819.55</v>
      </c>
      <c r="F48" s="52">
        <f t="shared" si="12"/>
        <v>741897.28</v>
      </c>
      <c r="G48" s="52">
        <f t="shared" si="12"/>
        <v>920537.57</v>
      </c>
      <c r="H48" s="52">
        <f t="shared" si="12"/>
        <v>285299.89</v>
      </c>
      <c r="I48" s="52">
        <f t="shared" si="12"/>
        <v>784100.26</v>
      </c>
      <c r="J48" s="52">
        <f t="shared" si="12"/>
        <v>680198.59</v>
      </c>
      <c r="K48" s="52">
        <f t="shared" si="12"/>
        <v>925880.98</v>
      </c>
      <c r="L48" s="52">
        <f t="shared" si="12"/>
        <v>864134.61</v>
      </c>
      <c r="M48" s="52">
        <f t="shared" si="12"/>
        <v>435607.91</v>
      </c>
      <c r="N48" s="52">
        <f t="shared" si="12"/>
        <v>240020.11</v>
      </c>
      <c r="O48" s="37">
        <f t="shared" si="12"/>
        <v>8651603.409999998</v>
      </c>
      <c r="Q48"/>
    </row>
    <row r="49" spans="1:18" ht="18.75" customHeight="1">
      <c r="A49" s="26" t="s">
        <v>62</v>
      </c>
      <c r="B49" s="52">
        <v>894444.57</v>
      </c>
      <c r="C49" s="52">
        <v>583355.06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1477799.63</v>
      </c>
      <c r="P49"/>
      <c r="Q49"/>
      <c r="R49" s="44"/>
    </row>
    <row r="50" spans="1:16" ht="18.75" customHeight="1">
      <c r="A50" s="26" t="s">
        <v>63</v>
      </c>
      <c r="B50" s="52">
        <v>215811.59</v>
      </c>
      <c r="C50" s="52">
        <v>223208.36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439019.94999999995</v>
      </c>
      <c r="P50"/>
    </row>
    <row r="51" spans="1:17" ht="18.75" customHeight="1">
      <c r="A51" s="26" t="s">
        <v>64</v>
      </c>
      <c r="B51" s="53">
        <v>0</v>
      </c>
      <c r="C51" s="53">
        <v>0</v>
      </c>
      <c r="D51" s="32">
        <v>644287.08</v>
      </c>
      <c r="E51" s="53">
        <v>0</v>
      </c>
      <c r="F51" s="53">
        <v>0</v>
      </c>
      <c r="G51" s="53">
        <v>0</v>
      </c>
      <c r="H51" s="52">
        <v>285299.89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929586.97</v>
      </c>
      <c r="Q51"/>
    </row>
    <row r="52" spans="1:18" ht="18.75" customHeight="1">
      <c r="A52" s="26" t="s">
        <v>65</v>
      </c>
      <c r="B52" s="53">
        <v>0</v>
      </c>
      <c r="C52" s="53">
        <v>0</v>
      </c>
      <c r="D52" s="53">
        <v>0</v>
      </c>
      <c r="E52" s="32">
        <v>212819.55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212819.55</v>
      </c>
      <c r="R52"/>
    </row>
    <row r="53" spans="1:19" ht="18.75" customHeight="1">
      <c r="A53" s="26" t="s">
        <v>66</v>
      </c>
      <c r="B53" s="53">
        <v>0</v>
      </c>
      <c r="C53" s="53">
        <v>0</v>
      </c>
      <c r="D53" s="53">
        <v>0</v>
      </c>
      <c r="E53" s="53">
        <v>0</v>
      </c>
      <c r="F53" s="32">
        <v>741897.28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741897.28</v>
      </c>
      <c r="S53"/>
    </row>
    <row r="54" spans="1:20" ht="18.75" customHeight="1">
      <c r="A54" s="26" t="s">
        <v>67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920537.57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920537.57</v>
      </c>
      <c r="T54"/>
    </row>
    <row r="55" spans="1:21" ht="18.75" customHeight="1">
      <c r="A55" s="26" t="s">
        <v>68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784100.26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784100.26</v>
      </c>
      <c r="U55"/>
    </row>
    <row r="56" spans="1:22" ht="18.75" customHeight="1">
      <c r="A56" s="26" t="s">
        <v>69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680198.59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680198.59</v>
      </c>
      <c r="V56"/>
    </row>
    <row r="57" spans="1:23" ht="18.75" customHeight="1">
      <c r="A57" s="26" t="s">
        <v>70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925880.98</v>
      </c>
      <c r="L57" s="32">
        <v>864134.61</v>
      </c>
      <c r="M57" s="53">
        <v>0</v>
      </c>
      <c r="N57" s="53">
        <v>0</v>
      </c>
      <c r="O57" s="37">
        <f t="shared" si="13"/>
        <v>1790015.5899999999</v>
      </c>
      <c r="P57"/>
      <c r="W57"/>
    </row>
    <row r="58" spans="1:25" ht="18.75" customHeight="1">
      <c r="A58" s="26" t="s">
        <v>71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435607.91</v>
      </c>
      <c r="N58" s="53">
        <v>0</v>
      </c>
      <c r="O58" s="37">
        <f t="shared" si="13"/>
        <v>435607.91</v>
      </c>
      <c r="R58"/>
      <c r="Y58"/>
    </row>
    <row r="59" spans="1:26" ht="18.75" customHeight="1">
      <c r="A59" s="39" t="s">
        <v>72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240020.11</v>
      </c>
      <c r="O59" s="56">
        <f t="shared" si="13"/>
        <v>240020.11</v>
      </c>
      <c r="P59"/>
      <c r="S59"/>
      <c r="Z59"/>
    </row>
    <row r="60" spans="1:12" ht="21" customHeight="1">
      <c r="A60" s="57" t="s">
        <v>60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2019-11-05T19:55:24Z</dcterms:modified>
  <cp:category/>
  <cp:version/>
  <cp:contentType/>
  <cp:contentStatus/>
</cp:coreProperties>
</file>