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<sst xmlns="http://schemas.openxmlformats.org/spreadsheetml/2006/main" count="77" uniqueCount="74">
  <si>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</si>
  <si>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</si>
  <si>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</si>
  <si>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</si>
  <si>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</si>
  <si>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</si>
  <si>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</si>
  <si>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</si>
  <si>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</si>
  <si>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</si>
  <si>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</si>
  <si>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</si>
  <si>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</si>
  <si>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</si>
  <si>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</si>
  <si>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</si>
  <si>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</si>
  <si>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</si>
  <si>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</si>
  <si>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</si>
  <si>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</si>
  <si>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</si>
  <si>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</si>
  <si>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</si>
  <si>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</si>
  <si>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</si>
  <si>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</si>
  <si>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</si>
  <si>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</si>
  <si>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</si>
  <si>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</si>
  <si>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</si>
  <si>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</si>
  <si>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</si>
  <si>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</si>
  <si>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</si>
  <si>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</si>
  <si>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</si>
  <si>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</si>
  <si>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</si>
  <si>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</si>
  <si>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</si>
  <si>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</si>
  <si>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</si>
  <si>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</si>
  <si>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</si>
  <si>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</si>
  <si>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</si>
  <si>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</si>
  <si>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</si>
  <si>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</si>
  <si>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</si>
  <si>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</si>
  <si>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</si>
  <si>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</si>
  <si>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</si>
  <si>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</si>
  <si>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</si>
  <si>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</si>
  <si>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</si>
  <si>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</si>
  <si>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</si>
  <si>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</si>
  <si>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</si>
  <si>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</si>
  <si>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</si>
  <si>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</si>
  <si>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</si>
  <si>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</si>
  <si>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</si>
  <si>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</si>
  <si>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</si>
  <si>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</t>
  </si>
  <si>
    <t>OPERAÇÃO 11/09/19 - VENCIMENTO 18/09/19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</si>
</sst>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4" fontId="0" fillId="0" borderId="0" xfId="53" applyFont="1" applyAlignment="1">
      <alignment/>
    </xf>
    <xf numFmtId="165" fontId="0" fillId="0" borderId="0" xfId="53" applyNumberFormat="1" applyFont="1" applyAlignment="1">
      <alignment/>
    </xf>
    <xf numFmtId="164" fontId="0" fillId="0" borderId="0" xfId="53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3.87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8" t="s">
        <v>1</v>
      </c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 t="s">
        <v>3</v>
      </c>
    </row>
    <row r="5" spans="1:15" ht="42" customHeight="1">
      <c r="A5" s="68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8"/>
    </row>
    <row r="6" spans="1:15" ht="20.25" customHeight="1">
      <c r="A6" s="68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8"/>
    </row>
    <row r="7" spans="1:26" ht="18.75" customHeight="1">
      <c r="A7" s="8" t="s">
        <v>27</v>
      </c>
      <c r="B7" s="9">
        <f aca="true" t="shared" si="0" ref="B7:O7">B8+B11</f>
        <v>503558</v>
      </c>
      <c r="C7" s="9">
        <f t="shared" si="0"/>
        <v>370800</v>
      </c>
      <c r="D7" s="9">
        <f t="shared" si="0"/>
        <v>358362</v>
      </c>
      <c r="E7" s="9">
        <f t="shared" si="0"/>
        <v>71604</v>
      </c>
      <c r="F7" s="9">
        <f t="shared" si="0"/>
        <v>341628</v>
      </c>
      <c r="G7" s="9">
        <f t="shared" si="0"/>
        <v>519222</v>
      </c>
      <c r="H7" s="9">
        <f t="shared" si="0"/>
        <v>63508</v>
      </c>
      <c r="I7" s="9">
        <f t="shared" si="0"/>
        <v>364828</v>
      </c>
      <c r="J7" s="9">
        <f t="shared" si="0"/>
        <v>287195</v>
      </c>
      <c r="K7" s="9">
        <f t="shared" si="0"/>
        <v>442633</v>
      </c>
      <c r="L7" s="9">
        <f t="shared" si="0"/>
        <v>359056</v>
      </c>
      <c r="M7" s="9">
        <f t="shared" si="0"/>
        <v>150091</v>
      </c>
      <c r="N7" s="9">
        <f t="shared" si="0"/>
        <v>102228</v>
      </c>
      <c r="O7" s="9">
        <f t="shared" si="0"/>
        <v>3934713</v>
      </c>
      <c r="P7"/>
      <c r="Q7" s="64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17120</v>
      </c>
      <c r="C8" s="11">
        <f t="shared" si="1"/>
        <v>17097</v>
      </c>
      <c r="D8" s="11">
        <f t="shared" si="1"/>
        <v>10604</v>
      </c>
      <c r="E8" s="11">
        <f t="shared" si="1"/>
        <v>2287</v>
      </c>
      <c r="F8" s="11">
        <f t="shared" si="1"/>
        <v>10276</v>
      </c>
      <c r="G8" s="11">
        <f t="shared" si="1"/>
        <v>17846</v>
      </c>
      <c r="H8" s="11">
        <f t="shared" si="1"/>
        <v>2773</v>
      </c>
      <c r="I8" s="11">
        <f t="shared" si="1"/>
        <v>16645</v>
      </c>
      <c r="J8" s="11">
        <f t="shared" si="1"/>
        <v>12070</v>
      </c>
      <c r="K8" s="11">
        <f t="shared" si="1"/>
        <v>10959</v>
      </c>
      <c r="L8" s="11">
        <f t="shared" si="1"/>
        <v>10571</v>
      </c>
      <c r="M8" s="11">
        <f t="shared" si="1"/>
        <v>6750</v>
      </c>
      <c r="N8" s="11">
        <f t="shared" si="1"/>
        <v>5301</v>
      </c>
      <c r="O8" s="11">
        <f t="shared" si="1"/>
        <v>140299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17120</v>
      </c>
      <c r="C9" s="11">
        <v>17097</v>
      </c>
      <c r="D9" s="11">
        <v>10604</v>
      </c>
      <c r="E9" s="11">
        <v>2287</v>
      </c>
      <c r="F9" s="11">
        <v>10276</v>
      </c>
      <c r="G9" s="11">
        <v>17846</v>
      </c>
      <c r="H9" s="11">
        <v>2773</v>
      </c>
      <c r="I9" s="11">
        <v>16645</v>
      </c>
      <c r="J9" s="11">
        <v>12070</v>
      </c>
      <c r="K9" s="11">
        <v>10959</v>
      </c>
      <c r="L9" s="11">
        <v>10571</v>
      </c>
      <c r="M9" s="11">
        <v>6750</v>
      </c>
      <c r="N9" s="11">
        <v>5301</v>
      </c>
      <c r="O9" s="11">
        <f>SUM(B9:N9)</f>
        <v>140299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486438</v>
      </c>
      <c r="C11" s="13">
        <v>353703</v>
      </c>
      <c r="D11" s="13">
        <v>347758</v>
      </c>
      <c r="E11" s="13">
        <v>69317</v>
      </c>
      <c r="F11" s="13">
        <v>331352</v>
      </c>
      <c r="G11" s="13">
        <v>501376</v>
      </c>
      <c r="H11" s="13">
        <v>60735</v>
      </c>
      <c r="I11" s="13">
        <v>348183</v>
      </c>
      <c r="J11" s="13">
        <v>275125</v>
      </c>
      <c r="K11" s="13">
        <v>431674</v>
      </c>
      <c r="L11" s="13">
        <v>348485</v>
      </c>
      <c r="M11" s="13">
        <v>143341</v>
      </c>
      <c r="N11" s="13">
        <v>96927</v>
      </c>
      <c r="O11" s="11">
        <f>SUM(B11:N11)</f>
        <v>3794414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1205050.5500000003</v>
      </c>
      <c r="C17" s="24">
        <f aca="true" t="shared" si="2" ref="C17:O17">C18+C19+C20+C21+C22+C23</f>
        <v>891704.5399999999</v>
      </c>
      <c r="D17" s="24">
        <f t="shared" si="2"/>
        <v>708813.42</v>
      </c>
      <c r="E17" s="24">
        <f t="shared" si="2"/>
        <v>226913.47</v>
      </c>
      <c r="F17" s="24">
        <f t="shared" si="2"/>
        <v>801577.8999999999</v>
      </c>
      <c r="G17" s="24">
        <f t="shared" si="2"/>
        <v>1006362.38</v>
      </c>
      <c r="H17" s="24">
        <f t="shared" si="2"/>
        <v>281247.21</v>
      </c>
      <c r="I17" s="24">
        <f t="shared" si="2"/>
        <v>872517.86</v>
      </c>
      <c r="J17" s="24">
        <f t="shared" si="2"/>
        <v>713628.5700000001</v>
      </c>
      <c r="K17" s="24">
        <f t="shared" si="2"/>
        <v>976401.37</v>
      </c>
      <c r="L17" s="24">
        <f t="shared" si="2"/>
        <v>913058.9</v>
      </c>
      <c r="M17" s="24">
        <f t="shared" si="2"/>
        <v>465936.42</v>
      </c>
      <c r="N17" s="24">
        <f t="shared" si="2"/>
        <v>263296.13</v>
      </c>
      <c r="O17" s="24">
        <f t="shared" si="2"/>
        <v>9326508.720000003</v>
      </c>
      <c r="Q17" s="61"/>
      <c r="R17" s="61"/>
      <c r="S17" s="61"/>
      <c r="T17" s="61"/>
      <c r="U17" s="61"/>
      <c r="V17" s="61"/>
      <c r="W17" s="61"/>
    </row>
    <row r="18" spans="1:17" ht="18.75" customHeight="1">
      <c r="A18" s="25" t="s">
        <v>35</v>
      </c>
      <c r="B18" s="22">
        <f aca="true" t="shared" si="3" ref="B18:N18">ROUND(B13*B7,2)</f>
        <v>1125049.28</v>
      </c>
      <c r="C18" s="22">
        <f t="shared" si="3"/>
        <v>855621</v>
      </c>
      <c r="D18" s="22">
        <f t="shared" si="3"/>
        <v>725038</v>
      </c>
      <c r="E18" s="22">
        <f t="shared" si="3"/>
        <v>247828.6</v>
      </c>
      <c r="F18" s="22">
        <f t="shared" si="3"/>
        <v>800844.36</v>
      </c>
      <c r="G18" s="22">
        <f t="shared" si="3"/>
        <v>1000592.72</v>
      </c>
      <c r="H18" s="22">
        <f t="shared" si="3"/>
        <v>164098.32</v>
      </c>
      <c r="I18" s="22">
        <f t="shared" si="3"/>
        <v>835164.26</v>
      </c>
      <c r="J18" s="22">
        <f t="shared" si="3"/>
        <v>661726</v>
      </c>
      <c r="K18" s="22">
        <f t="shared" si="3"/>
        <v>964674.36</v>
      </c>
      <c r="L18" s="22">
        <f t="shared" si="3"/>
        <v>890602.5</v>
      </c>
      <c r="M18" s="22">
        <f t="shared" si="3"/>
        <v>430085.76</v>
      </c>
      <c r="N18" s="22">
        <f t="shared" si="3"/>
        <v>264729.63</v>
      </c>
      <c r="O18" s="26">
        <f aca="true" t="shared" si="4" ref="O18:O23">SUM(B18:N18)</f>
        <v>8966054.790000001</v>
      </c>
      <c r="Q18" s="65"/>
    </row>
    <row r="19" spans="1:23" ht="18.75" customHeight="1">
      <c r="A19" s="25" t="s">
        <v>36</v>
      </c>
      <c r="B19" s="16">
        <f>IF(B15&lt;&gt;0,ROUND((B15-1)*B18,2),0)</f>
        <v>63853.58</v>
      </c>
      <c r="C19" s="22">
        <f aca="true" t="shared" si="5" ref="C19:N19">IF(C15&lt;&gt;0,ROUND((C15-1)*C18,2),0)</f>
        <v>17764.19</v>
      </c>
      <c r="D19" s="22">
        <f t="shared" si="5"/>
        <v>-12867.11</v>
      </c>
      <c r="E19" s="22">
        <f t="shared" si="5"/>
        <v>-18754.6</v>
      </c>
      <c r="F19" s="22">
        <f t="shared" si="5"/>
        <v>-6027.18</v>
      </c>
      <c r="G19" s="22">
        <f t="shared" si="5"/>
        <v>-6657.96</v>
      </c>
      <c r="H19" s="22">
        <f t="shared" si="5"/>
        <v>120662.89</v>
      </c>
      <c r="I19" s="22">
        <f t="shared" si="5"/>
        <v>22164.87</v>
      </c>
      <c r="J19" s="22">
        <f t="shared" si="5"/>
        <v>43255.54</v>
      </c>
      <c r="K19" s="22">
        <f t="shared" si="5"/>
        <v>-10158.19</v>
      </c>
      <c r="L19" s="22">
        <f t="shared" si="5"/>
        <v>7255.38</v>
      </c>
      <c r="M19" s="22">
        <f t="shared" si="5"/>
        <v>24547.79</v>
      </c>
      <c r="N19" s="22">
        <f t="shared" si="5"/>
        <v>-8527.72</v>
      </c>
      <c r="O19" s="26">
        <f t="shared" si="4"/>
        <v>236511.48</v>
      </c>
      <c r="Q19" s="65"/>
      <c r="W19" s="62"/>
    </row>
    <row r="20" spans="1:17" ht="18.75" customHeight="1">
      <c r="A20" s="25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6">
        <f t="shared" si="4"/>
        <v>202947.05000000002</v>
      </c>
      <c r="Q20" s="65"/>
    </row>
    <row r="21" spans="1:17" ht="18.75" customHeight="1">
      <c r="A21" s="25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6">
        <f t="shared" si="4"/>
        <v>9575.93</v>
      </c>
      <c r="Q21" s="65"/>
    </row>
    <row r="22" spans="1:17" ht="18.75" customHeight="1">
      <c r="A22" s="25" t="s">
        <v>39</v>
      </c>
      <c r="B22" s="22">
        <v>-14666.4</v>
      </c>
      <c r="C22" s="22">
        <v>-5505.47</v>
      </c>
      <c r="D22" s="22">
        <v>-14880</v>
      </c>
      <c r="E22" s="22">
        <v>-5654.4</v>
      </c>
      <c r="F22" s="22">
        <v>-7886.4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31">
        <f t="shared" si="4"/>
        <v>-88580.53000000001</v>
      </c>
      <c r="Q22" s="65"/>
    </row>
    <row r="23" spans="1:26" ht="18.75" customHeight="1">
      <c r="A23" s="25" t="s">
        <v>40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6">
        <f t="shared" si="4"/>
        <v>0</v>
      </c>
      <c r="P23"/>
      <c r="Q23" s="63"/>
      <c r="R23"/>
      <c r="S23"/>
      <c r="T23"/>
      <c r="U23"/>
      <c r="V23"/>
      <c r="W23"/>
      <c r="X23"/>
      <c r="Y23"/>
      <c r="Z23"/>
    </row>
    <row r="24" spans="1:17" ht="15" customHeight="1">
      <c r="A24" s="27"/>
      <c r="B24" s="16"/>
      <c r="C24" s="1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Q24" s="65"/>
    </row>
    <row r="25" spans="1:17" ht="18.75" customHeight="1">
      <c r="A25" s="14" t="s">
        <v>41</v>
      </c>
      <c r="B25" s="30">
        <f aca="true" t="shared" si="6" ref="B25:O25">+B26+B28+B39+B40+B43-B44</f>
        <v>-73616</v>
      </c>
      <c r="C25" s="30">
        <f>+C26+C28+C39+C40+C43-C44</f>
        <v>-73517.1</v>
      </c>
      <c r="D25" s="30">
        <f t="shared" si="6"/>
        <v>-45597.2</v>
      </c>
      <c r="E25" s="30">
        <f t="shared" si="6"/>
        <v>-9834.1</v>
      </c>
      <c r="F25" s="30">
        <f t="shared" si="6"/>
        <v>-44186.8</v>
      </c>
      <c r="G25" s="30">
        <f t="shared" si="6"/>
        <v>-76737.8</v>
      </c>
      <c r="H25" s="30">
        <f t="shared" si="6"/>
        <v>-11923.9</v>
      </c>
      <c r="I25" s="30">
        <f t="shared" si="6"/>
        <v>-71573.5</v>
      </c>
      <c r="J25" s="30">
        <f t="shared" si="6"/>
        <v>-51901</v>
      </c>
      <c r="K25" s="30">
        <f t="shared" si="6"/>
        <v>-47123.7</v>
      </c>
      <c r="L25" s="30">
        <f t="shared" si="6"/>
        <v>-45455.3</v>
      </c>
      <c r="M25" s="30">
        <f t="shared" si="6"/>
        <v>-29025</v>
      </c>
      <c r="N25" s="30">
        <f t="shared" si="6"/>
        <v>-22794.3</v>
      </c>
      <c r="O25" s="30">
        <f t="shared" si="6"/>
        <v>-603285.7000000001</v>
      </c>
      <c r="Q25" s="65"/>
    </row>
    <row r="26" spans="1:15" ht="18.75" customHeight="1">
      <c r="A26" s="25" t="s">
        <v>42</v>
      </c>
      <c r="B26" s="31">
        <f>+B27</f>
        <v>-73616</v>
      </c>
      <c r="C26" s="31">
        <f>+C27</f>
        <v>-73517.1</v>
      </c>
      <c r="D26" s="31">
        <f aca="true" t="shared" si="7" ref="D26:O26">+D27</f>
        <v>-45597.2</v>
      </c>
      <c r="E26" s="31">
        <f t="shared" si="7"/>
        <v>-9834.1</v>
      </c>
      <c r="F26" s="31">
        <f t="shared" si="7"/>
        <v>-44186.8</v>
      </c>
      <c r="G26" s="31">
        <f t="shared" si="7"/>
        <v>-76737.8</v>
      </c>
      <c r="H26" s="31">
        <f t="shared" si="7"/>
        <v>-11923.9</v>
      </c>
      <c r="I26" s="31">
        <f t="shared" si="7"/>
        <v>-71573.5</v>
      </c>
      <c r="J26" s="31">
        <f t="shared" si="7"/>
        <v>-51901</v>
      </c>
      <c r="K26" s="31">
        <f t="shared" si="7"/>
        <v>-47123.7</v>
      </c>
      <c r="L26" s="31">
        <f t="shared" si="7"/>
        <v>-45455.3</v>
      </c>
      <c r="M26" s="31">
        <f t="shared" si="7"/>
        <v>-29025</v>
      </c>
      <c r="N26" s="31">
        <f t="shared" si="7"/>
        <v>-22794.3</v>
      </c>
      <c r="O26" s="31">
        <f t="shared" si="7"/>
        <v>-603285.7000000001</v>
      </c>
    </row>
    <row r="27" spans="1:26" ht="18.75" customHeight="1">
      <c r="A27" s="27" t="s">
        <v>43</v>
      </c>
      <c r="B27" s="16">
        <f>ROUND((-B9-B10)*$G$3,2)</f>
        <v>-73616</v>
      </c>
      <c r="C27" s="16">
        <f aca="true" t="shared" si="8" ref="C27:N27">ROUND((-C9-C10)*$G$3,2)</f>
        <v>-73517.1</v>
      </c>
      <c r="D27" s="16">
        <f t="shared" si="8"/>
        <v>-45597.2</v>
      </c>
      <c r="E27" s="16">
        <f t="shared" si="8"/>
        <v>-9834.1</v>
      </c>
      <c r="F27" s="16">
        <f t="shared" si="8"/>
        <v>-44186.8</v>
      </c>
      <c r="G27" s="16">
        <f t="shared" si="8"/>
        <v>-76737.8</v>
      </c>
      <c r="H27" s="16">
        <f t="shared" si="8"/>
        <v>-11923.9</v>
      </c>
      <c r="I27" s="16">
        <f t="shared" si="8"/>
        <v>-71573.5</v>
      </c>
      <c r="J27" s="16">
        <f t="shared" si="8"/>
        <v>-51901</v>
      </c>
      <c r="K27" s="16">
        <f t="shared" si="8"/>
        <v>-47123.7</v>
      </c>
      <c r="L27" s="16">
        <f t="shared" si="8"/>
        <v>-45455.3</v>
      </c>
      <c r="M27" s="16">
        <f t="shared" si="8"/>
        <v>-29025</v>
      </c>
      <c r="N27" s="16">
        <f t="shared" si="8"/>
        <v>-22794.3</v>
      </c>
      <c r="O27" s="32">
        <f aca="true" t="shared" si="9" ref="O27:O44">SUM(B27:N27)</f>
        <v>-603285.7000000001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5" t="s">
        <v>44</v>
      </c>
      <c r="B28" s="31">
        <f>SUM(B29:B37)</f>
        <v>0</v>
      </c>
      <c r="C28" s="31">
        <f aca="true" t="shared" si="10" ref="C28:O28">SUM(C29:C37)</f>
        <v>0</v>
      </c>
      <c r="D28" s="31">
        <f t="shared" si="10"/>
        <v>0</v>
      </c>
      <c r="E28" s="31">
        <f t="shared" si="10"/>
        <v>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10"/>
        <v>0</v>
      </c>
      <c r="O28" s="31">
        <f t="shared" si="10"/>
        <v>0</v>
      </c>
    </row>
    <row r="29" spans="1:26" ht="18.75" customHeight="1">
      <c r="A29" s="27" t="s">
        <v>45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7" t="s">
        <v>46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7" t="s">
        <v>47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48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4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49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/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5" t="s">
        <v>54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5" t="s">
        <v>55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6">
        <f>+B17+B25</f>
        <v>1131434.5500000003</v>
      </c>
      <c r="C42" s="36">
        <f aca="true" t="shared" si="11" ref="C42:N42">+C17+C25</f>
        <v>818187.44</v>
      </c>
      <c r="D42" s="36">
        <f t="shared" si="11"/>
        <v>663216.2200000001</v>
      </c>
      <c r="E42" s="36">
        <f t="shared" si="11"/>
        <v>217079.37</v>
      </c>
      <c r="F42" s="36">
        <f t="shared" si="11"/>
        <v>757391.0999999999</v>
      </c>
      <c r="G42" s="36">
        <f t="shared" si="11"/>
        <v>929624.58</v>
      </c>
      <c r="H42" s="36">
        <f t="shared" si="11"/>
        <v>269323.31</v>
      </c>
      <c r="I42" s="36">
        <f t="shared" si="11"/>
        <v>800944.36</v>
      </c>
      <c r="J42" s="36">
        <f t="shared" si="11"/>
        <v>661727.5700000001</v>
      </c>
      <c r="K42" s="36">
        <f t="shared" si="11"/>
        <v>929277.67</v>
      </c>
      <c r="L42" s="36">
        <f t="shared" si="11"/>
        <v>867603.6</v>
      </c>
      <c r="M42" s="36">
        <f t="shared" si="11"/>
        <v>436911.42</v>
      </c>
      <c r="N42" s="36">
        <f t="shared" si="11"/>
        <v>240501.83000000002</v>
      </c>
      <c r="O42" s="36">
        <f>SUM(B42:N42)</f>
        <v>8723223.020000001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7" t="s">
        <v>57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7" t="s">
        <v>58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16">
        <f t="shared" si="9"/>
        <v>0</v>
      </c>
      <c r="P44"/>
      <c r="Q44"/>
      <c r="R44"/>
      <c r="S44"/>
    </row>
    <row r="45" spans="1:19" ht="15.75">
      <c r="A45" s="38"/>
      <c r="B45" s="39"/>
      <c r="C45" s="39"/>
      <c r="D45" s="40"/>
      <c r="E45" s="40"/>
      <c r="F45" s="40"/>
      <c r="G45" s="40"/>
      <c r="H45" s="40"/>
      <c r="I45" s="39"/>
      <c r="J45" s="40"/>
      <c r="K45" s="40"/>
      <c r="L45" s="40"/>
      <c r="M45" s="40"/>
      <c r="N45" s="40"/>
      <c r="O45" s="41"/>
      <c r="P45" s="42"/>
      <c r="Q45"/>
      <c r="R45" s="43"/>
      <c r="S45"/>
    </row>
    <row r="46" spans="1:19" ht="12.75" customHeight="1">
      <c r="A46" s="44"/>
      <c r="B46" s="45"/>
      <c r="C46" s="45"/>
      <c r="D46" s="46"/>
      <c r="E46" s="46"/>
      <c r="F46" s="46"/>
      <c r="G46" s="46"/>
      <c r="H46" s="46"/>
      <c r="I46" s="45"/>
      <c r="J46" s="46"/>
      <c r="K46" s="46"/>
      <c r="L46" s="46"/>
      <c r="M46" s="46"/>
      <c r="N46" s="46"/>
      <c r="O46" s="47"/>
      <c r="P46" s="42"/>
      <c r="Q46"/>
      <c r="R46" s="43"/>
      <c r="S46"/>
    </row>
    <row r="47" spans="1:17" ht="1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Q47"/>
    </row>
    <row r="48" spans="1:17" ht="18.75" customHeight="1">
      <c r="A48" s="14" t="s">
        <v>60</v>
      </c>
      <c r="B48" s="51">
        <f aca="true" t="shared" si="12" ref="B48:O48">SUM(B49:B59)</f>
        <v>1131434.56</v>
      </c>
      <c r="C48" s="51">
        <f t="shared" si="12"/>
        <v>818187.44</v>
      </c>
      <c r="D48" s="51">
        <f t="shared" si="12"/>
        <v>663216.22</v>
      </c>
      <c r="E48" s="51">
        <f t="shared" si="12"/>
        <v>217079.37</v>
      </c>
      <c r="F48" s="51">
        <f t="shared" si="12"/>
        <v>757391.1</v>
      </c>
      <c r="G48" s="51">
        <f t="shared" si="12"/>
        <v>929624.58</v>
      </c>
      <c r="H48" s="51">
        <f t="shared" si="12"/>
        <v>269323.31</v>
      </c>
      <c r="I48" s="51">
        <f t="shared" si="12"/>
        <v>800944.36</v>
      </c>
      <c r="J48" s="51">
        <f t="shared" si="12"/>
        <v>661727.56</v>
      </c>
      <c r="K48" s="51">
        <f t="shared" si="12"/>
        <v>929277.67</v>
      </c>
      <c r="L48" s="51">
        <f t="shared" si="12"/>
        <v>867603.6</v>
      </c>
      <c r="M48" s="51">
        <f t="shared" si="12"/>
        <v>436911.42</v>
      </c>
      <c r="N48" s="51">
        <f t="shared" si="12"/>
        <v>240501.83</v>
      </c>
      <c r="O48" s="36">
        <f t="shared" si="12"/>
        <v>8723223.02</v>
      </c>
      <c r="Q48"/>
    </row>
    <row r="49" spans="1:18" ht="18.75" customHeight="1">
      <c r="A49" s="25" t="s">
        <v>61</v>
      </c>
      <c r="B49" s="51">
        <v>911506.31</v>
      </c>
      <c r="C49" s="51">
        <v>591762.25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36">
        <f>SUM(B49:N49)</f>
        <v>1503268.56</v>
      </c>
      <c r="P49"/>
      <c r="Q49" s="43"/>
      <c r="R49" s="43"/>
    </row>
    <row r="50" spans="1:16" ht="18.75" customHeight="1">
      <c r="A50" s="25" t="s">
        <v>62</v>
      </c>
      <c r="B50" s="51">
        <v>219928.25</v>
      </c>
      <c r="C50" s="51">
        <v>226425.19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36">
        <f aca="true" t="shared" si="13" ref="O50:O59">SUM(B50:N50)</f>
        <v>446353.44</v>
      </c>
      <c r="P50"/>
    </row>
    <row r="51" spans="1:17" ht="18.75" customHeight="1">
      <c r="A51" s="25" t="s">
        <v>63</v>
      </c>
      <c r="B51" s="52">
        <v>0</v>
      </c>
      <c r="C51" s="52">
        <v>0</v>
      </c>
      <c r="D51" s="31">
        <v>663216.22</v>
      </c>
      <c r="E51" s="52">
        <v>0</v>
      </c>
      <c r="F51" s="52">
        <v>0</v>
      </c>
      <c r="G51" s="52">
        <v>0</v>
      </c>
      <c r="H51" s="51">
        <v>269323.31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1">
        <f t="shared" si="13"/>
        <v>932539.53</v>
      </c>
      <c r="Q51"/>
    </row>
    <row r="52" spans="1:18" ht="18.75" customHeight="1">
      <c r="A52" s="25" t="s">
        <v>64</v>
      </c>
      <c r="B52" s="52">
        <v>0</v>
      </c>
      <c r="C52" s="52">
        <v>0</v>
      </c>
      <c r="D52" s="52">
        <v>0</v>
      </c>
      <c r="E52" s="31">
        <v>217079.37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t="shared" si="13"/>
        <v>217079.37</v>
      </c>
      <c r="R52"/>
    </row>
    <row r="53" spans="1:19" ht="18.75" customHeight="1">
      <c r="A53" s="25" t="s">
        <v>65</v>
      </c>
      <c r="B53" s="52">
        <v>0</v>
      </c>
      <c r="C53" s="52">
        <v>0</v>
      </c>
      <c r="D53" s="52">
        <v>0</v>
      </c>
      <c r="E53" s="52">
        <v>0</v>
      </c>
      <c r="F53" s="31">
        <v>757391.1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757391.1</v>
      </c>
      <c r="S53"/>
    </row>
    <row r="54" spans="1:20" ht="18.75" customHeight="1">
      <c r="A54" s="25" t="s">
        <v>66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1">
        <v>929624.58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929624.58</v>
      </c>
      <c r="T54"/>
    </row>
    <row r="55" spans="1:21" ht="18.75" customHeight="1">
      <c r="A55" s="25" t="s">
        <v>67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1">
        <v>800944.36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800944.36</v>
      </c>
      <c r="U55"/>
    </row>
    <row r="56" spans="1:22" ht="18.75" customHeight="1">
      <c r="A56" s="25" t="s">
        <v>68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31">
        <v>661727.56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661727.56</v>
      </c>
      <c r="V56"/>
    </row>
    <row r="57" spans="1:23" ht="18.75" customHeight="1">
      <c r="A57" s="25" t="s">
        <v>69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31">
        <v>929277.67</v>
      </c>
      <c r="L57" s="31">
        <v>867603.6</v>
      </c>
      <c r="M57" s="52">
        <v>0</v>
      </c>
      <c r="N57" s="52">
        <v>0</v>
      </c>
      <c r="O57" s="36">
        <f t="shared" si="13"/>
        <v>1796881.27</v>
      </c>
      <c r="P57"/>
      <c r="W57"/>
    </row>
    <row r="58" spans="1:25" ht="18.75" customHeight="1">
      <c r="A58" s="25" t="s">
        <v>70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31">
        <v>436911.42</v>
      </c>
      <c r="N58" s="52">
        <v>0</v>
      </c>
      <c r="O58" s="36">
        <f t="shared" si="13"/>
        <v>436911.42</v>
      </c>
      <c r="R58"/>
      <c r="Y58"/>
    </row>
    <row r="59" spans="1:26" ht="18.75" customHeight="1">
      <c r="A59" s="38" t="s">
        <v>71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4">
        <v>240501.83</v>
      </c>
      <c r="O59" s="55">
        <f t="shared" si="13"/>
        <v>240501.83</v>
      </c>
      <c r="P59"/>
      <c r="S59"/>
      <c r="Z59"/>
    </row>
    <row r="60" spans="1:12" ht="21" customHeight="1">
      <c r="A60" s="56" t="s">
        <v>59</v>
      </c>
      <c r="B60" s="57"/>
      <c r="C60" s="57"/>
      <c r="D60"/>
      <c r="E60"/>
      <c r="F60"/>
      <c r="G60"/>
      <c r="H60" s="58"/>
      <c r="I60" s="58"/>
      <c r="J60"/>
      <c r="K60"/>
      <c r="L60"/>
    </row>
    <row r="61" spans="1:14" ht="15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2:12" ht="14.25">
      <c r="B62" s="57"/>
      <c r="C62" s="57"/>
      <c r="D62"/>
      <c r="E62"/>
      <c r="F62"/>
      <c r="G62"/>
      <c r="H62" s="58"/>
      <c r="I62" s="58"/>
      <c r="J62"/>
      <c r="K62"/>
      <c r="L62"/>
    </row>
    <row r="63" spans="2:12" ht="14.25">
      <c r="B63" s="57"/>
      <c r="C63" s="57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59"/>
      <c r="I64" s="59"/>
      <c r="J64" s="60"/>
      <c r="K64" s="60"/>
      <c r="L64" s="60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2019-11-08T18:57:55Z</dcterms:modified>
  <cp:category/>
  <cp:version/>
  <cp:contentType/>
  <cp:contentStatus/>
</cp:coreProperties>
</file>