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19059" windowHeight="6169" activeTab="0"/>
  </bookViews>
  <sheets>
    <sheet name="09 a 300919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<sst xmlns="http://schemas.openxmlformats.org/spreadsheetml/2006/main" count="77" uniqueCount="74">
  <si>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Nota:</t>
  </si>
  <si>
    <t>9.11. Alfa Rodobus</t>
  </si>
  <si>
    <t xml:space="preserve">9.10. Transcap </t>
  </si>
  <si>
    <t>9.9. Transwolff</t>
  </si>
  <si>
    <t>9.8. A2 Transportes</t>
  </si>
  <si>
    <t xml:space="preserve">9.7. Movebuss  </t>
  </si>
  <si>
    <t>9.6. Allibus  Transportes</t>
  </si>
  <si>
    <t>9.5. Pêssego Transportes</t>
  </si>
  <si>
    <t>9.4. UPBus</t>
  </si>
  <si>
    <t>9.3. Transunião</t>
  </si>
  <si>
    <t>9.2. Spencer</t>
  </si>
  <si>
    <t>9.1. Norte Buss</t>
  </si>
  <si>
    <t>9. Distribuição da Remuneração entre as Empresas</t>
  </si>
  <si>
    <t>8. Ajuste Para o Dia Seguinte</t>
  </si>
  <si>
    <t>7. Ajuste do Dia Anterior</t>
  </si>
  <si>
    <t>6. Remuneração Líquida a Pagar (4. + 5.)</t>
  </si>
  <si>
    <t>5.4. Revisão de Remuneração pelo Serviço Atende</t>
  </si>
  <si>
    <t>5.3. Revisão de Remuneração pelo Transporte Coletivo</t>
  </si>
  <si>
    <t xml:space="preserve">5.2.9. Compromisso de Investimento </t>
  </si>
  <si>
    <t>5.2.8. Banco Luso Brasileiro</t>
  </si>
  <si>
    <t>5.2.7. Pagamento por estimativa (-)</t>
  </si>
  <si>
    <t>5.2.6. Pagamento por estimativa (+)</t>
  </si>
  <si>
    <t>5.2.5. Aquisição de Cartão Operacional</t>
  </si>
  <si>
    <t>5.2.4. Prejuízo Causado ao Sistema por uso Indevido do Bilhete Único</t>
  </si>
  <si>
    <t>5.2.3. Multa Contratual</t>
  </si>
  <si>
    <t>5.2.2. Publicidade nos Veículos</t>
  </si>
  <si>
    <t>5.2.1. Multas do Regulamento de Sanções e Multas - RESAM</t>
  </si>
  <si>
    <t>5.2. Ajustes Contratuais</t>
  </si>
  <si>
    <t>5.1.1. Retida na Catraca (1.1.1. x Tarifa do Dia)</t>
  </si>
  <si>
    <t>5.1. Compensação da Receita Antecipada (5.1.1.)</t>
  </si>
  <si>
    <t>5. Acertos Financeiros (5.1. + 5.2. + 5.3. + 5.4.+ 7 - 8)</t>
  </si>
  <si>
    <t>4.6. Remuneração pelo Serviço Atende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</si>
  <si>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</si>
  <si>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</si>
  <si>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</si>
  <si>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 x 4.1.)</t>
  </si>
  <si>
    <t>4.1. Pelo Transporte de Passageiros (1 x 2)</t>
  </si>
  <si>
    <t>4. Remuneração Bruta do Operador (4.1 + 4.2 + 4.3 + 4.4 + 4.5 + 4.6)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</si>
  <si>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</si>
  <si>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</si>
  <si>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</si>
  <si>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</si>
  <si>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</si>
  <si>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</si>
  <si>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</si>
  <si>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D13</t>
  </si>
  <si>
    <t>Lote D12</t>
  </si>
  <si>
    <t>Lote D11</t>
  </si>
  <si>
    <t>Lote D10</t>
  </si>
  <si>
    <t>Lote D9</t>
  </si>
  <si>
    <t>Lote D8</t>
  </si>
  <si>
    <t>Lote D7</t>
  </si>
  <si>
    <t>Lote D6</t>
  </si>
  <si>
    <t>Lote D5</t>
  </si>
  <si>
    <t>Lote D4</t>
  </si>
  <si>
    <t>Lote D3</t>
  </si>
  <si>
    <t>Lote D2</t>
  </si>
  <si>
    <t>Lote D1</t>
  </si>
  <si>
    <t>Alfa Rodobus S/A</t>
  </si>
  <si>
    <t>Auto Viação Transcap Ltda</t>
  </si>
  <si>
    <t>Transwolff Transportes e Turismo Ltda</t>
  </si>
  <si>
    <t>A 2 Transportes Ltda</t>
  </si>
  <si>
    <t>Movebuss Soluções em Mobilidde Urbana Ltda</t>
  </si>
  <si>
    <t>Empresa Transunião Transporte S/A</t>
  </si>
  <si>
    <t>Allibus Transportes Ltda</t>
  </si>
  <si>
    <t>Pêssego Transportes Ltda</t>
  </si>
  <si>
    <t>UPBus Qualidade em Transportes S/A</t>
  </si>
  <si>
    <t>Consórcio Transnoroeste</t>
  </si>
  <si>
    <t>TOTAL</t>
  </si>
  <si>
    <t>CONCESSIONÁRIAS</t>
  </si>
  <si>
    <t>DISCRIMINAÇÃO</t>
  </si>
  <si>
    <t>Tarifa do dia:</t>
  </si>
  <si>
    <t>OPERAÇÃO DE 09 A 30/09/19 - VENCIMENTO 16/09 A 07/10/19</t>
  </si>
  <si>
    <t>DEMONSTRATIVO DE REMUNERAÇÃO DOS CONCESSIONÁRIOS - GRUPO LOCAL DE DISTRIBUIÇÃO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</si>
</sst>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00000000_-;\-&quot;R$&quot;\ * #,##0.000000000000_-;_-&quot;R$&quot;\ * &quot;-&quot;????????????_-;_-@_-"/>
    <numFmt numFmtId="165" formatCode="0.000000000000"/>
    <numFmt numFmtId="166" formatCode="_-&quot;R$&quot;\ * #,##0.0000_-;\-&quot;R$&quot;\ * #,##0.0000_-;_-&quot;R$&quot;\ * &quot;-&quot;??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.00000000_);_(* \(#,##0.00000000\);_(* &quot;-&quot;??_);_(@_)"/>
    <numFmt numFmtId="170" formatCode="_-&quot;R$&quot;\ * #,##0.0000_-;\-&quot;R$&quot;\ * #,##0.0000_-;_-&quot;R$&quot;\ * &quot;-&quot;??_-;_-@_-"/>
    <numFmt numFmtId="171" formatCode="_(* #,##0_);_(* \(#,##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44" fontId="42" fillId="0" borderId="10" xfId="45" applyFont="1" applyFill="1" applyBorder="1" applyAlignment="1">
      <alignment vertical="center"/>
    </xf>
    <xf numFmtId="167" fontId="42" fillId="0" borderId="10" xfId="45" applyNumberFormat="1" applyFont="1" applyFill="1" applyBorder="1" applyAlignment="1">
      <alignment vertical="center"/>
    </xf>
    <xf numFmtId="168" fontId="42" fillId="0" borderId="10" xfId="45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2"/>
    </xf>
    <xf numFmtId="44" fontId="42" fillId="0" borderId="11" xfId="45" applyFont="1" applyFill="1" applyBorder="1" applyAlignment="1">
      <alignment vertical="center"/>
    </xf>
    <xf numFmtId="168" fontId="42" fillId="0" borderId="11" xfId="45" applyNumberFormat="1" applyFont="1" applyBorder="1" applyAlignment="1">
      <alignment vertical="center"/>
    </xf>
    <xf numFmtId="167" fontId="42" fillId="0" borderId="11" xfId="45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indent="2"/>
    </xf>
    <xf numFmtId="44" fontId="42" fillId="0" borderId="11" xfId="45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168" fontId="0" fillId="0" borderId="0" xfId="52" applyFont="1" applyAlignment="1">
      <alignment/>
    </xf>
    <xf numFmtId="0" fontId="42" fillId="0" borderId="11" xfId="0" applyFont="1" applyFill="1" applyBorder="1" applyAlignment="1">
      <alignment horizontal="left" vertical="center" indent="1"/>
    </xf>
    <xf numFmtId="168" fontId="0" fillId="0" borderId="12" xfId="45" applyNumberFormat="1" applyFont="1" applyFill="1" applyBorder="1" applyAlignment="1">
      <alignment vertical="center"/>
    </xf>
    <xf numFmtId="168" fontId="0" fillId="0" borderId="12" xfId="45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8" fontId="42" fillId="0" borderId="13" xfId="52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44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left" vertical="center" indent="2"/>
    </xf>
    <xf numFmtId="168" fontId="42" fillId="0" borderId="10" xfId="52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4" fontId="42" fillId="0" borderId="10" xfId="0" applyNumberFormat="1" applyFont="1" applyFill="1" applyBorder="1" applyAlignment="1">
      <alignment vertical="center"/>
    </xf>
    <xf numFmtId="168" fontId="42" fillId="0" borderId="11" xfId="52" applyFont="1" applyFill="1" applyBorder="1" applyAlignment="1">
      <alignment vertical="center"/>
    </xf>
    <xf numFmtId="168" fontId="42" fillId="0" borderId="11" xfId="45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left" vertical="center" indent="1"/>
    </xf>
    <xf numFmtId="168" fontId="42" fillId="0" borderId="11" xfId="52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left" vertical="center" indent="3"/>
    </xf>
    <xf numFmtId="0" fontId="42" fillId="0" borderId="11" xfId="0" applyFont="1" applyFill="1" applyBorder="1" applyAlignment="1">
      <alignment horizontal="left" vertical="center" indent="3"/>
    </xf>
    <xf numFmtId="168" fontId="42" fillId="0" borderId="11" xfId="45" applyNumberFormat="1" applyFont="1" applyFill="1" applyBorder="1" applyAlignment="1">
      <alignment horizontal="center" vertical="center"/>
    </xf>
    <xf numFmtId="168" fontId="42" fillId="0" borderId="11" xfId="52" applyFont="1" applyFill="1" applyBorder="1" applyAlignment="1">
      <alignment horizontal="center" vertical="center"/>
    </xf>
    <xf numFmtId="167" fontId="42" fillId="0" borderId="11" xfId="45" applyNumberFormat="1" applyFont="1" applyFill="1" applyBorder="1" applyAlignment="1">
      <alignment horizontal="center" vertical="center"/>
    </xf>
    <xf numFmtId="44" fontId="42" fillId="0" borderId="11" xfId="45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44" fontId="42" fillId="33" borderId="11" xfId="45" applyFont="1" applyFill="1" applyBorder="1" applyAlignment="1">
      <alignment horizontal="center" vertical="center"/>
    </xf>
    <xf numFmtId="168" fontId="42" fillId="33" borderId="11" xfId="52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168" fontId="0" fillId="0" borderId="0" xfId="52" applyFont="1" applyFill="1" applyAlignment="1">
      <alignment vertical="center"/>
    </xf>
    <xf numFmtId="44" fontId="42" fillId="34" borderId="11" xfId="45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 indent="1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left" vertical="center" indent="2"/>
    </xf>
    <xf numFmtId="168" fontId="43" fillId="0" borderId="11" xfId="45" applyNumberFormat="1" applyFont="1" applyFill="1" applyBorder="1" applyAlignment="1">
      <alignment vertical="center"/>
    </xf>
    <xf numFmtId="169" fontId="42" fillId="0" borderId="11" xfId="52" applyNumberFormat="1" applyFont="1" applyFill="1" applyBorder="1" applyAlignment="1">
      <alignment horizontal="center" vertical="center"/>
    </xf>
    <xf numFmtId="170" fontId="42" fillId="0" borderId="11" xfId="45" applyNumberFormat="1" applyFont="1" applyFill="1" applyBorder="1" applyAlignment="1">
      <alignment horizontal="center" vertical="center"/>
    </xf>
    <xf numFmtId="171" fontId="42" fillId="0" borderId="11" xfId="0" applyNumberFormat="1" applyFont="1" applyFill="1" applyBorder="1" applyAlignment="1">
      <alignment vertical="center"/>
    </xf>
    <xf numFmtId="171" fontId="42" fillId="0" borderId="11" xfId="52" applyNumberFormat="1" applyFont="1" applyFill="1" applyBorder="1" applyAlignment="1">
      <alignment horizontal="center" vertical="center"/>
    </xf>
    <xf numFmtId="171" fontId="42" fillId="0" borderId="11" xfId="52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indent="2"/>
    </xf>
    <xf numFmtId="171" fontId="42" fillId="0" borderId="12" xfId="52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indent="1"/>
    </xf>
    <xf numFmtId="0" fontId="4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1" fontId="3" fillId="35" borderId="15" xfId="48" applyFont="1" applyFill="1" applyBorder="1" applyAlignment="1">
      <alignment vertical="center"/>
      <protection/>
    </xf>
    <xf numFmtId="44" fontId="3" fillId="35" borderId="15" xfId="45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showGridLines="0" tabSelected="1" zoomScale="80" zoomScaleNormal="80" zoomScalePageLayoutView="0" workbookViewId="0" topLeftCell="A1">
      <selection activeCell="A4" sqref="A4:A6"/>
    </sheetView>
  </sheetViews>
  <sheetFormatPr defaultColWidth="9.00390625" defaultRowHeight="14.25"/>
  <cols>
    <col min="1" max="1" width="73.875" style="1" customWidth="1"/>
    <col min="2" max="3" width="18.375" style="1" customWidth="1"/>
    <col min="4" max="4" width="17.125" style="1" customWidth="1"/>
    <col min="5" max="5" width="16.25390625" style="1" customWidth="1"/>
    <col min="6" max="6" width="20.25390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61"/>
      <c r="B3" s="61"/>
      <c r="C3" s="63"/>
      <c r="E3" s="61"/>
      <c r="F3" s="61" t="s">
        <v>71</v>
      </c>
      <c r="G3" s="63">
        <v>4.3</v>
      </c>
      <c r="H3" s="62"/>
      <c r="I3" s="62"/>
      <c r="J3" s="62"/>
      <c r="K3" s="62"/>
      <c r="L3" s="62"/>
      <c r="M3" s="62"/>
      <c r="N3" s="62"/>
      <c r="O3" s="61"/>
    </row>
    <row r="4" spans="1:15" ht="21" customHeight="1">
      <c r="A4" s="66" t="s">
        <v>70</v>
      </c>
      <c r="B4" s="66" t="s">
        <v>69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68</v>
      </c>
    </row>
    <row r="5" spans="1:15" ht="42" customHeight="1">
      <c r="A5" s="66"/>
      <c r="B5" s="60" t="s">
        <v>67</v>
      </c>
      <c r="C5" s="60" t="s">
        <v>67</v>
      </c>
      <c r="D5" s="60" t="s">
        <v>63</v>
      </c>
      <c r="E5" s="60" t="s">
        <v>66</v>
      </c>
      <c r="F5" s="60" t="s">
        <v>65</v>
      </c>
      <c r="G5" s="60" t="s">
        <v>64</v>
      </c>
      <c r="H5" s="60" t="s">
        <v>63</v>
      </c>
      <c r="I5" s="60" t="s">
        <v>62</v>
      </c>
      <c r="J5" s="60" t="s">
        <v>61</v>
      </c>
      <c r="K5" s="60" t="s">
        <v>60</v>
      </c>
      <c r="L5" s="60" t="s">
        <v>60</v>
      </c>
      <c r="M5" s="60" t="s">
        <v>59</v>
      </c>
      <c r="N5" s="60" t="s">
        <v>58</v>
      </c>
      <c r="O5" s="66"/>
    </row>
    <row r="6" spans="1:15" ht="20.25" customHeight="1">
      <c r="A6" s="66"/>
      <c r="B6" s="58" t="s">
        <v>57</v>
      </c>
      <c r="C6" s="58" t="s">
        <v>56</v>
      </c>
      <c r="D6" s="58" t="s">
        <v>55</v>
      </c>
      <c r="E6" s="58" t="s">
        <v>54</v>
      </c>
      <c r="F6" s="58" t="s">
        <v>53</v>
      </c>
      <c r="G6" s="58" t="s">
        <v>52</v>
      </c>
      <c r="H6" s="59" t="s">
        <v>51</v>
      </c>
      <c r="I6" s="59" t="s">
        <v>50</v>
      </c>
      <c r="J6" s="58" t="s">
        <v>49</v>
      </c>
      <c r="K6" s="58" t="s">
        <v>48</v>
      </c>
      <c r="L6" s="58" t="s">
        <v>47</v>
      </c>
      <c r="M6" s="58" t="s">
        <v>46</v>
      </c>
      <c r="N6" s="58" t="s">
        <v>45</v>
      </c>
      <c r="O6" s="66"/>
    </row>
    <row r="7" spans="1:26" ht="18.75" customHeight="1">
      <c r="A7" s="57" t="s">
        <v>44</v>
      </c>
      <c r="B7" s="56">
        <f aca="true" t="shared" si="0" ref="B7:O7">B8+B11</f>
        <v>9305596</v>
      </c>
      <c r="C7" s="56">
        <f t="shared" si="0"/>
        <v>6745832</v>
      </c>
      <c r="D7" s="56">
        <f t="shared" si="0"/>
        <v>6680958</v>
      </c>
      <c r="E7" s="56">
        <f t="shared" si="0"/>
        <v>1342507</v>
      </c>
      <c r="F7" s="56">
        <f t="shared" si="0"/>
        <v>6319123</v>
      </c>
      <c r="G7" s="56">
        <f t="shared" si="0"/>
        <v>9597691</v>
      </c>
      <c r="H7" s="56">
        <f t="shared" si="0"/>
        <v>1173175</v>
      </c>
      <c r="I7" s="56">
        <f t="shared" si="0"/>
        <v>6735465</v>
      </c>
      <c r="J7" s="56">
        <f t="shared" si="0"/>
        <v>5655498</v>
      </c>
      <c r="K7" s="56">
        <f t="shared" si="0"/>
        <v>8326312</v>
      </c>
      <c r="L7" s="56">
        <f t="shared" si="0"/>
        <v>6840641</v>
      </c>
      <c r="M7" s="56">
        <f t="shared" si="0"/>
        <v>2744148</v>
      </c>
      <c r="N7" s="56">
        <f t="shared" si="0"/>
        <v>1858765</v>
      </c>
      <c r="O7" s="56">
        <f t="shared" si="0"/>
        <v>73325711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55" t="s">
        <v>43</v>
      </c>
      <c r="B8" s="53">
        <f aca="true" t="shared" si="1" ref="B8:O8">B9+B10</f>
        <v>374415</v>
      </c>
      <c r="C8" s="53">
        <f t="shared" si="1"/>
        <v>362718</v>
      </c>
      <c r="D8" s="53">
        <f t="shared" si="1"/>
        <v>240897</v>
      </c>
      <c r="E8" s="53">
        <f t="shared" si="1"/>
        <v>49050</v>
      </c>
      <c r="F8" s="53">
        <f t="shared" si="1"/>
        <v>227437</v>
      </c>
      <c r="G8" s="53">
        <f t="shared" si="1"/>
        <v>390858</v>
      </c>
      <c r="H8" s="53">
        <f t="shared" si="1"/>
        <v>57983</v>
      </c>
      <c r="I8" s="53">
        <f t="shared" si="1"/>
        <v>356630</v>
      </c>
      <c r="J8" s="53">
        <f t="shared" si="1"/>
        <v>277084</v>
      </c>
      <c r="K8" s="53">
        <f t="shared" si="1"/>
        <v>256812</v>
      </c>
      <c r="L8" s="53">
        <f t="shared" si="1"/>
        <v>233402</v>
      </c>
      <c r="M8" s="53">
        <f t="shared" si="1"/>
        <v>137257</v>
      </c>
      <c r="N8" s="53">
        <f t="shared" si="1"/>
        <v>106555</v>
      </c>
      <c r="O8" s="53">
        <f t="shared" si="1"/>
        <v>3071098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34" t="s">
        <v>42</v>
      </c>
      <c r="B9" s="53">
        <v>374415</v>
      </c>
      <c r="C9" s="53">
        <v>362718</v>
      </c>
      <c r="D9" s="53">
        <v>240897</v>
      </c>
      <c r="E9" s="53">
        <v>49050</v>
      </c>
      <c r="F9" s="53">
        <v>227437</v>
      </c>
      <c r="G9" s="53">
        <v>390858</v>
      </c>
      <c r="H9" s="53">
        <v>57912</v>
      </c>
      <c r="I9" s="53">
        <v>356592</v>
      </c>
      <c r="J9" s="53">
        <v>277084</v>
      </c>
      <c r="K9" s="53">
        <v>256673</v>
      </c>
      <c r="L9" s="53">
        <v>233402</v>
      </c>
      <c r="M9" s="53">
        <v>137087</v>
      </c>
      <c r="N9" s="53">
        <v>106555</v>
      </c>
      <c r="O9" s="53">
        <f>SUM(B9:N9)</f>
        <v>3070680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34" t="s">
        <v>41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71</v>
      </c>
      <c r="I10" s="54">
        <v>38</v>
      </c>
      <c r="J10" s="54">
        <v>0</v>
      </c>
      <c r="K10" s="54">
        <v>139</v>
      </c>
      <c r="L10" s="54">
        <v>0</v>
      </c>
      <c r="M10" s="54">
        <v>170</v>
      </c>
      <c r="N10" s="54">
        <v>0</v>
      </c>
      <c r="O10" s="53">
        <f>SUM(B10:N10)</f>
        <v>418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55" t="s">
        <v>40</v>
      </c>
      <c r="B11" s="54">
        <v>8931181</v>
      </c>
      <c r="C11" s="54">
        <v>6383114</v>
      </c>
      <c r="D11" s="54">
        <v>6440061</v>
      </c>
      <c r="E11" s="54">
        <v>1293457</v>
      </c>
      <c r="F11" s="54">
        <v>6091686</v>
      </c>
      <c r="G11" s="54">
        <v>9206833</v>
      </c>
      <c r="H11" s="54">
        <v>1115192</v>
      </c>
      <c r="I11" s="54">
        <v>6378835</v>
      </c>
      <c r="J11" s="54">
        <v>5378414</v>
      </c>
      <c r="K11" s="54">
        <v>8069500</v>
      </c>
      <c r="L11" s="54">
        <v>6607239</v>
      </c>
      <c r="M11" s="54">
        <v>2606891</v>
      </c>
      <c r="N11" s="54">
        <v>1752210</v>
      </c>
      <c r="O11" s="53">
        <f>SUM(B11:N11)</f>
        <v>70254613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9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30"/>
    </row>
    <row r="13" spans="1:26" ht="18.75" customHeight="1">
      <c r="A13" s="19" t="s">
        <v>39</v>
      </c>
      <c r="B13" s="51">
        <v>2.2342</v>
      </c>
      <c r="C13" s="51">
        <v>2.3075</v>
      </c>
      <c r="D13" s="51">
        <v>2.0232</v>
      </c>
      <c r="E13" s="51">
        <v>3.4611</v>
      </c>
      <c r="F13" s="51">
        <v>2.3442</v>
      </c>
      <c r="G13" s="51">
        <v>1.9271</v>
      </c>
      <c r="H13" s="51">
        <v>2.5839</v>
      </c>
      <c r="I13" s="51">
        <v>2.2892</v>
      </c>
      <c r="J13" s="51">
        <v>2.3041</v>
      </c>
      <c r="K13" s="51">
        <v>2.1794</v>
      </c>
      <c r="L13" s="51">
        <v>2.4804</v>
      </c>
      <c r="M13" s="51">
        <v>2.8655</v>
      </c>
      <c r="N13" s="51">
        <v>2.5896</v>
      </c>
      <c r="O13" s="49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9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9" t="s">
        <v>38</v>
      </c>
      <c r="B15" s="50">
        <v>1.0567562542</v>
      </c>
      <c r="C15" s="50">
        <v>1.0207617536</v>
      </c>
      <c r="D15" s="50">
        <v>0.9822531935</v>
      </c>
      <c r="E15" s="50">
        <v>0.9243242973</v>
      </c>
      <c r="F15" s="50">
        <v>0.9924739701</v>
      </c>
      <c r="G15" s="50">
        <v>0.9933459879</v>
      </c>
      <c r="H15" s="50">
        <v>1.7353085051</v>
      </c>
      <c r="I15" s="50">
        <v>1.0265395316</v>
      </c>
      <c r="J15" s="50">
        <v>1.0653677432</v>
      </c>
      <c r="K15" s="50">
        <v>0.9894698196</v>
      </c>
      <c r="L15" s="50">
        <v>1.0081465919</v>
      </c>
      <c r="M15" s="50">
        <v>1.057076491</v>
      </c>
      <c r="N15" s="50">
        <v>0.9677870499</v>
      </c>
      <c r="O15" s="49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2"/>
    </row>
    <row r="17" spans="1:23" ht="18.75" customHeight="1">
      <c r="A17" s="46" t="s">
        <v>37</v>
      </c>
      <c r="B17" s="45">
        <f aca="true" t="shared" si="2" ref="B17:O17">B18+B19+B20+B21+B22+B23</f>
        <v>22606906.009999998</v>
      </c>
      <c r="C17" s="45">
        <f t="shared" si="2"/>
        <v>16473500.53</v>
      </c>
      <c r="D17" s="45">
        <f t="shared" si="2"/>
        <v>13489416.870000001</v>
      </c>
      <c r="E17" s="45">
        <f t="shared" si="2"/>
        <v>4247388.3100000005</v>
      </c>
      <c r="F17" s="45">
        <f t="shared" si="2"/>
        <v>15267871.87</v>
      </c>
      <c r="G17" s="45">
        <f t="shared" si="2"/>
        <v>18758767.15</v>
      </c>
      <c r="H17" s="45">
        <f t="shared" si="2"/>
        <v>5183048.73</v>
      </c>
      <c r="I17" s="45">
        <f t="shared" si="2"/>
        <v>16244236.350000001</v>
      </c>
      <c r="J17" s="45">
        <f t="shared" si="2"/>
        <v>14507289.82</v>
      </c>
      <c r="K17" s="45">
        <f t="shared" si="2"/>
        <v>18956771.580000006</v>
      </c>
      <c r="L17" s="45">
        <f t="shared" si="2"/>
        <v>17902404.470000006</v>
      </c>
      <c r="M17" s="45">
        <f t="shared" si="2"/>
        <v>8995584.56</v>
      </c>
      <c r="N17" s="45">
        <f t="shared" si="2"/>
        <v>4910394.34</v>
      </c>
      <c r="O17" s="45">
        <f t="shared" si="2"/>
        <v>177543580.59</v>
      </c>
      <c r="Q17" s="44"/>
      <c r="R17" s="44"/>
      <c r="S17" s="44"/>
      <c r="T17" s="44"/>
      <c r="U17" s="44"/>
      <c r="V17" s="44"/>
      <c r="W17" s="44"/>
    </row>
    <row r="18" spans="1:15" ht="18.75" customHeight="1">
      <c r="A18" s="14" t="s">
        <v>36</v>
      </c>
      <c r="B18" s="42">
        <f aca="true" t="shared" si="3" ref="B18:N18">ROUND(B13*B7,2)</f>
        <v>20790562.58</v>
      </c>
      <c r="C18" s="42">
        <f t="shared" si="3"/>
        <v>15566007.34</v>
      </c>
      <c r="D18" s="42">
        <f t="shared" si="3"/>
        <v>13516914.23</v>
      </c>
      <c r="E18" s="42">
        <f t="shared" si="3"/>
        <v>4646550.98</v>
      </c>
      <c r="F18" s="42">
        <f t="shared" si="3"/>
        <v>14813288.14</v>
      </c>
      <c r="G18" s="42">
        <f t="shared" si="3"/>
        <v>18495710.33</v>
      </c>
      <c r="H18" s="42">
        <f t="shared" si="3"/>
        <v>3031366.88</v>
      </c>
      <c r="I18" s="42">
        <f t="shared" si="3"/>
        <v>15418826.48</v>
      </c>
      <c r="J18" s="42">
        <f t="shared" si="3"/>
        <v>13030832.94</v>
      </c>
      <c r="K18" s="42">
        <f t="shared" si="3"/>
        <v>18146364.37</v>
      </c>
      <c r="L18" s="42">
        <f t="shared" si="3"/>
        <v>16967525.94</v>
      </c>
      <c r="M18" s="42">
        <f t="shared" si="3"/>
        <v>7863356.09</v>
      </c>
      <c r="N18" s="42">
        <f t="shared" si="3"/>
        <v>4813457.84</v>
      </c>
      <c r="O18" s="41">
        <f aca="true" t="shared" si="4" ref="O18:O23">SUM(B18:N18)</f>
        <v>167100764.14000002</v>
      </c>
    </row>
    <row r="19" spans="1:23" ht="18.75" customHeight="1">
      <c r="A19" s="14" t="s">
        <v>35</v>
      </c>
      <c r="B19" s="30">
        <f aca="true" t="shared" si="5" ref="B19:N19">IF(B15&lt;&gt;0,ROUND((B15-1)*B18,2),0)</f>
        <v>1179994.45</v>
      </c>
      <c r="C19" s="42">
        <f t="shared" si="5"/>
        <v>323177.61</v>
      </c>
      <c r="D19" s="42">
        <f t="shared" si="5"/>
        <v>-239882.06</v>
      </c>
      <c r="E19" s="42">
        <f t="shared" si="5"/>
        <v>-351631.01</v>
      </c>
      <c r="F19" s="42">
        <f t="shared" si="5"/>
        <v>-111485.25</v>
      </c>
      <c r="G19" s="42">
        <f t="shared" si="5"/>
        <v>-123070.68</v>
      </c>
      <c r="H19" s="42">
        <f t="shared" si="5"/>
        <v>2228989.85</v>
      </c>
      <c r="I19" s="42">
        <f t="shared" si="5"/>
        <v>409208.43</v>
      </c>
      <c r="J19" s="42">
        <f t="shared" si="5"/>
        <v>851796.14</v>
      </c>
      <c r="K19" s="42">
        <f t="shared" si="5"/>
        <v>-191084.49</v>
      </c>
      <c r="L19" s="42">
        <f t="shared" si="5"/>
        <v>138227.51</v>
      </c>
      <c r="M19" s="42">
        <f t="shared" si="5"/>
        <v>448812.77</v>
      </c>
      <c r="N19" s="42">
        <f t="shared" si="5"/>
        <v>-155055.68</v>
      </c>
      <c r="O19" s="41">
        <f t="shared" si="4"/>
        <v>4407997.59</v>
      </c>
      <c r="W19" s="43"/>
    </row>
    <row r="20" spans="1:15" ht="18.75" customHeight="1">
      <c r="A20" s="14" t="s">
        <v>34</v>
      </c>
      <c r="B20" s="42">
        <v>647115.3399999997</v>
      </c>
      <c r="C20" s="42">
        <v>493892.72000000026</v>
      </c>
      <c r="D20" s="42">
        <v>253495.66</v>
      </c>
      <c r="E20" s="42">
        <v>76865.14</v>
      </c>
      <c r="F20" s="42">
        <v>292140.86000000004</v>
      </c>
      <c r="G20" s="42">
        <v>384076.66000000015</v>
      </c>
      <c r="H20" s="42">
        <v>97040.45999999996</v>
      </c>
      <c r="I20" s="42">
        <v>333408.39999999997</v>
      </c>
      <c r="J20" s="42">
        <v>350641.05999999994</v>
      </c>
      <c r="K20" s="42">
        <v>627865.4800000001</v>
      </c>
      <c r="L20" s="42">
        <v>525505.86</v>
      </c>
      <c r="M20" s="42">
        <v>255210.34</v>
      </c>
      <c r="N20" s="42">
        <v>125977.05999999994</v>
      </c>
      <c r="O20" s="41">
        <f t="shared" si="4"/>
        <v>4463235.039999999</v>
      </c>
    </row>
    <row r="21" spans="1:15" ht="18.75" customHeight="1">
      <c r="A21" s="14" t="s">
        <v>33</v>
      </c>
      <c r="B21" s="42">
        <v>30095.780000000017</v>
      </c>
      <c r="C21" s="42">
        <v>30095.780000000017</v>
      </c>
      <c r="D21" s="42">
        <v>0</v>
      </c>
      <c r="E21" s="42">
        <v>0</v>
      </c>
      <c r="F21" s="42">
        <v>30095.780000000017</v>
      </c>
      <c r="G21" s="42">
        <v>30095.780000000017</v>
      </c>
      <c r="H21" s="42">
        <v>0</v>
      </c>
      <c r="I21" s="42">
        <v>0</v>
      </c>
      <c r="J21" s="42">
        <v>0</v>
      </c>
      <c r="K21" s="42">
        <v>30095.780000000017</v>
      </c>
      <c r="L21" s="42">
        <v>30095.780000000017</v>
      </c>
      <c r="M21" s="42">
        <v>0</v>
      </c>
      <c r="N21" s="42">
        <v>30095.780000000017</v>
      </c>
      <c r="O21" s="41">
        <f t="shared" si="4"/>
        <v>210670.46000000014</v>
      </c>
    </row>
    <row r="22" spans="1:15" ht="18.75" customHeight="1">
      <c r="A22" s="14" t="s">
        <v>32</v>
      </c>
      <c r="B22" s="42">
        <v>-319833.6</v>
      </c>
      <c r="C22" s="42">
        <v>-121120.34000000001</v>
      </c>
      <c r="D22" s="42">
        <v>-327360</v>
      </c>
      <c r="E22" s="42">
        <v>-124396.79999999994</v>
      </c>
      <c r="F22" s="42">
        <v>-167846.39999999997</v>
      </c>
      <c r="G22" s="42">
        <v>-140764.79999999996</v>
      </c>
      <c r="H22" s="42">
        <v>-174348.4599999999</v>
      </c>
      <c r="I22" s="42">
        <v>0</v>
      </c>
      <c r="J22" s="42">
        <v>-160406.40000000002</v>
      </c>
      <c r="K22" s="42">
        <v>-176486.86000000004</v>
      </c>
      <c r="L22" s="42">
        <v>-221179.20000000007</v>
      </c>
      <c r="M22" s="42">
        <v>-6547.200000000003</v>
      </c>
      <c r="N22" s="42">
        <v>0</v>
      </c>
      <c r="O22" s="38">
        <f t="shared" si="4"/>
        <v>-1940290.0599999998</v>
      </c>
    </row>
    <row r="23" spans="1:26" ht="18.75" customHeight="1">
      <c r="A23" s="14" t="s">
        <v>31</v>
      </c>
      <c r="B23" s="42">
        <v>278971.4600000001</v>
      </c>
      <c r="C23" s="42">
        <v>181447.41999999993</v>
      </c>
      <c r="D23" s="42">
        <v>286249.0400000001</v>
      </c>
      <c r="E23" s="42">
        <v>0</v>
      </c>
      <c r="F23" s="42">
        <v>411678.73999999976</v>
      </c>
      <c r="G23" s="42">
        <v>112719.86000000003</v>
      </c>
      <c r="H23" s="42">
        <v>0</v>
      </c>
      <c r="I23" s="42">
        <v>82793.04000000004</v>
      </c>
      <c r="J23" s="42">
        <v>434426.0800000002</v>
      </c>
      <c r="K23" s="42">
        <v>520017.3000000002</v>
      </c>
      <c r="L23" s="42">
        <v>462228.5800000002</v>
      </c>
      <c r="M23" s="42">
        <v>434752.5600000003</v>
      </c>
      <c r="N23" s="42">
        <v>95919.34000000001</v>
      </c>
      <c r="O23" s="41">
        <f t="shared" si="4"/>
        <v>3301203.420000001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35"/>
      <c r="B24" s="30"/>
      <c r="C24" s="3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</row>
    <row r="25" spans="1:15" ht="18.75" customHeight="1">
      <c r="A25" s="19" t="s">
        <v>30</v>
      </c>
      <c r="B25" s="38">
        <f aca="true" t="shared" si="6" ref="B25:O25">+B26+B28+B39+B40+B43-B44</f>
        <v>-1730942.4000000004</v>
      </c>
      <c r="C25" s="38">
        <f t="shared" si="6"/>
        <v>-1630391.8399999999</v>
      </c>
      <c r="D25" s="38">
        <f t="shared" si="6"/>
        <v>118242.75000000012</v>
      </c>
      <c r="E25" s="38">
        <f t="shared" si="6"/>
        <v>-233055.66</v>
      </c>
      <c r="F25" s="38">
        <f t="shared" si="6"/>
        <v>-1164806.7000000002</v>
      </c>
      <c r="G25" s="38">
        <f t="shared" si="6"/>
        <v>-1769863.81</v>
      </c>
      <c r="H25" s="38">
        <f t="shared" si="6"/>
        <v>209340.48999999996</v>
      </c>
      <c r="I25" s="38">
        <f t="shared" si="6"/>
        <v>-1615124.24</v>
      </c>
      <c r="J25" s="38">
        <f t="shared" si="6"/>
        <v>-1267584.27</v>
      </c>
      <c r="K25" s="38">
        <f t="shared" si="6"/>
        <v>-1211748.17</v>
      </c>
      <c r="L25" s="38">
        <f t="shared" si="6"/>
        <v>-1097056.3399999999</v>
      </c>
      <c r="M25" s="38">
        <f t="shared" si="6"/>
        <v>-631808.9199999999</v>
      </c>
      <c r="N25" s="38">
        <f t="shared" si="6"/>
        <v>-482220.77</v>
      </c>
      <c r="O25" s="38">
        <f t="shared" si="6"/>
        <v>-11650019.879999999</v>
      </c>
    </row>
    <row r="26" spans="1:15" ht="18.75" customHeight="1">
      <c r="A26" s="14" t="s">
        <v>29</v>
      </c>
      <c r="B26" s="13">
        <f aca="true" t="shared" si="7" ref="B26:O26">+B27</f>
        <v>-1609984.5000000005</v>
      </c>
      <c r="C26" s="13">
        <f t="shared" si="7"/>
        <v>-1559687.4</v>
      </c>
      <c r="D26" s="13">
        <f t="shared" si="7"/>
        <v>-1035857.1</v>
      </c>
      <c r="E26" s="13">
        <f t="shared" si="7"/>
        <v>-210915</v>
      </c>
      <c r="F26" s="13">
        <f t="shared" si="7"/>
        <v>-977979.1000000001</v>
      </c>
      <c r="G26" s="13">
        <f t="shared" si="7"/>
        <v>-1680689.4000000001</v>
      </c>
      <c r="H26" s="13">
        <f t="shared" si="7"/>
        <v>-249120.50000000003</v>
      </c>
      <c r="I26" s="13">
        <f t="shared" si="7"/>
        <v>-1533466</v>
      </c>
      <c r="J26" s="13">
        <f t="shared" si="7"/>
        <v>-1191461.2</v>
      </c>
      <c r="K26" s="13">
        <f t="shared" si="7"/>
        <v>-1104016.4</v>
      </c>
      <c r="L26" s="13">
        <f t="shared" si="7"/>
        <v>-1003628.5999999999</v>
      </c>
      <c r="M26" s="13">
        <f t="shared" si="7"/>
        <v>-589770.7999999999</v>
      </c>
      <c r="N26" s="13">
        <f t="shared" si="7"/>
        <v>-458186.5</v>
      </c>
      <c r="O26" s="13">
        <f t="shared" si="7"/>
        <v>-13204762.5</v>
      </c>
    </row>
    <row r="27" spans="1:26" ht="18.75" customHeight="1">
      <c r="A27" s="35" t="s">
        <v>28</v>
      </c>
      <c r="B27" s="30">
        <v>-1609984.5000000005</v>
      </c>
      <c r="C27" s="30">
        <v>-1559687.4</v>
      </c>
      <c r="D27" s="30">
        <v>-1035857.1</v>
      </c>
      <c r="E27" s="30">
        <v>-210915</v>
      </c>
      <c r="F27" s="30">
        <v>-977979.1000000001</v>
      </c>
      <c r="G27" s="30">
        <v>-1680689.4000000001</v>
      </c>
      <c r="H27" s="30">
        <v>-249120.50000000003</v>
      </c>
      <c r="I27" s="30">
        <v>-1533466</v>
      </c>
      <c r="J27" s="30">
        <v>-1191461.2</v>
      </c>
      <c r="K27" s="30">
        <v>-1104016.4</v>
      </c>
      <c r="L27" s="30">
        <v>-1003628.5999999999</v>
      </c>
      <c r="M27" s="30">
        <v>-589770.7999999999</v>
      </c>
      <c r="N27" s="30">
        <v>-458186.5</v>
      </c>
      <c r="O27" s="37">
        <f>SUM(B27:N27)</f>
        <v>-13204762.5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14" t="s">
        <v>27</v>
      </c>
      <c r="B28" s="13">
        <f aca="true" t="shared" si="8" ref="B28:O28">SUM(B29:B37)</f>
        <v>-120957.90000000001</v>
      </c>
      <c r="C28" s="13">
        <f t="shared" si="8"/>
        <v>-70704.44</v>
      </c>
      <c r="D28" s="13">
        <f t="shared" si="8"/>
        <v>1154099.85</v>
      </c>
      <c r="E28" s="13">
        <f t="shared" si="8"/>
        <v>-22140.66</v>
      </c>
      <c r="F28" s="13">
        <f t="shared" si="8"/>
        <v>-186827.59999999998</v>
      </c>
      <c r="G28" s="13">
        <f t="shared" si="8"/>
        <v>-89174.41</v>
      </c>
      <c r="H28" s="13">
        <f t="shared" si="8"/>
        <v>458460.99</v>
      </c>
      <c r="I28" s="13">
        <f t="shared" si="8"/>
        <v>-81658.24</v>
      </c>
      <c r="J28" s="13">
        <f t="shared" si="8"/>
        <v>-76123.07</v>
      </c>
      <c r="K28" s="13">
        <f t="shared" si="8"/>
        <v>-107731.77</v>
      </c>
      <c r="L28" s="13">
        <f t="shared" si="8"/>
        <v>-93427.74</v>
      </c>
      <c r="M28" s="13">
        <f t="shared" si="8"/>
        <v>-42038.12</v>
      </c>
      <c r="N28" s="13">
        <f t="shared" si="8"/>
        <v>-24034.27</v>
      </c>
      <c r="O28" s="13">
        <f t="shared" si="8"/>
        <v>1554742.62</v>
      </c>
    </row>
    <row r="29" spans="1:26" ht="18.75" customHeight="1">
      <c r="A29" s="35" t="s">
        <v>26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f aca="true" t="shared" si="9" ref="O29:O34">SUM(B29:N29)</f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5" t="s">
        <v>25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5" t="s">
        <v>24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5" t="s">
        <v>23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6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5" t="s">
        <v>22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4" t="s">
        <v>21</v>
      </c>
      <c r="B34" s="31">
        <v>0</v>
      </c>
      <c r="C34" s="31">
        <v>0</v>
      </c>
      <c r="D34" s="31">
        <v>1848000</v>
      </c>
      <c r="E34" s="31">
        <v>0</v>
      </c>
      <c r="F34" s="31">
        <v>0</v>
      </c>
      <c r="G34" s="31">
        <v>0</v>
      </c>
      <c r="H34" s="31">
        <v>723000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9"/>
        <v>2571000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4" t="s">
        <v>20</v>
      </c>
      <c r="B35" s="31">
        <v>0</v>
      </c>
      <c r="C35" s="31">
        <v>0</v>
      </c>
      <c r="D35" s="31">
        <v>-616000</v>
      </c>
      <c r="E35" s="31">
        <v>0</v>
      </c>
      <c r="F35" s="31">
        <v>0</v>
      </c>
      <c r="G35" s="31">
        <v>0</v>
      </c>
      <c r="H35" s="31">
        <v>-241000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4" t="s">
        <v>19</v>
      </c>
      <c r="B36" s="31">
        <v>0</v>
      </c>
      <c r="C36" s="31">
        <v>0</v>
      </c>
      <c r="D36" s="31">
        <v>0</v>
      </c>
      <c r="E36" s="31">
        <v>0</v>
      </c>
      <c r="F36" s="31">
        <v>-106363.79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>SUM(B36:N36)</f>
        <v>-106363.79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4" t="s">
        <v>18</v>
      </c>
      <c r="B37" s="31">
        <v>-120957.90000000001</v>
      </c>
      <c r="C37" s="31">
        <v>-70704.44</v>
      </c>
      <c r="D37" s="31">
        <v>-77900.15</v>
      </c>
      <c r="E37" s="31">
        <v>-22140.66</v>
      </c>
      <c r="F37" s="31">
        <v>-80463.81</v>
      </c>
      <c r="G37" s="31">
        <v>-89174.41</v>
      </c>
      <c r="H37" s="31">
        <v>-23539.01</v>
      </c>
      <c r="I37" s="31">
        <v>-81658.24</v>
      </c>
      <c r="J37" s="31">
        <v>-76123.07</v>
      </c>
      <c r="K37" s="31">
        <v>-107731.77</v>
      </c>
      <c r="L37" s="31">
        <v>-93427.74</v>
      </c>
      <c r="M37" s="31">
        <v>-42038.12</v>
      </c>
      <c r="N37" s="31">
        <v>-24034.27</v>
      </c>
      <c r="O37" s="31">
        <f>SUM(B37:N37)</f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4" t="s">
        <v>17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1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4" t="s">
        <v>16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1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1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9" t="s">
        <v>15</v>
      </c>
      <c r="B42" s="11">
        <f aca="true" t="shared" si="10" ref="B42:N42">+B17+B25</f>
        <v>20875963.61</v>
      </c>
      <c r="C42" s="11">
        <f t="shared" si="10"/>
        <v>14843108.69</v>
      </c>
      <c r="D42" s="11">
        <f t="shared" si="10"/>
        <v>13607659.620000001</v>
      </c>
      <c r="E42" s="11">
        <f t="shared" si="10"/>
        <v>4014332.6500000004</v>
      </c>
      <c r="F42" s="11">
        <f t="shared" si="10"/>
        <v>14103065.169999998</v>
      </c>
      <c r="G42" s="11">
        <f t="shared" si="10"/>
        <v>16988903.34</v>
      </c>
      <c r="H42" s="11">
        <f t="shared" si="10"/>
        <v>5392389.220000001</v>
      </c>
      <c r="I42" s="11">
        <f t="shared" si="10"/>
        <v>14629112.110000001</v>
      </c>
      <c r="J42" s="11">
        <f t="shared" si="10"/>
        <v>13239705.55</v>
      </c>
      <c r="K42" s="11">
        <f t="shared" si="10"/>
        <v>17745023.410000004</v>
      </c>
      <c r="L42" s="11">
        <f t="shared" si="10"/>
        <v>16805348.130000006</v>
      </c>
      <c r="M42" s="11">
        <f t="shared" si="10"/>
        <v>8363775.640000001</v>
      </c>
      <c r="N42" s="11">
        <f t="shared" si="10"/>
        <v>4428173.57</v>
      </c>
      <c r="O42" s="11">
        <f>SUM(B42:N42)</f>
        <v>165036560.70999998</v>
      </c>
      <c r="P42"/>
      <c r="Q42" s="17"/>
      <c r="R42"/>
      <c r="S42"/>
      <c r="T42"/>
      <c r="U42"/>
      <c r="V42"/>
      <c r="W42"/>
      <c r="X42"/>
      <c r="Y42"/>
      <c r="Z42"/>
    </row>
    <row r="43" spans="1:19" ht="18.75" customHeight="1">
      <c r="A43" s="32" t="s">
        <v>14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0">
        <f>SUM(B43:N43)</f>
        <v>0</v>
      </c>
      <c r="P43"/>
      <c r="Q43" s="17"/>
      <c r="R43"/>
      <c r="S43"/>
    </row>
    <row r="44" spans="1:19" ht="18.75" customHeight="1">
      <c r="A44" s="32" t="s">
        <v>13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0">
        <f>SUM(B44:N44)</f>
        <v>0</v>
      </c>
      <c r="P44"/>
      <c r="Q44"/>
      <c r="R44"/>
      <c r="S44"/>
    </row>
    <row r="45" spans="1:19" ht="15.75">
      <c r="A45" s="10"/>
      <c r="B45" s="29"/>
      <c r="C45" s="29"/>
      <c r="D45" s="28"/>
      <c r="E45" s="28"/>
      <c r="F45" s="28"/>
      <c r="G45" s="28"/>
      <c r="H45" s="28"/>
      <c r="I45" s="29"/>
      <c r="J45" s="28"/>
      <c r="K45" s="28"/>
      <c r="L45" s="28"/>
      <c r="M45" s="28"/>
      <c r="N45" s="28"/>
      <c r="O45" s="27"/>
      <c r="P45" s="16"/>
      <c r="Q45"/>
      <c r="R45" s="17"/>
      <c r="S45"/>
    </row>
    <row r="46" spans="1:19" ht="12.75" customHeight="1">
      <c r="A46" s="26"/>
      <c r="B46" s="25"/>
      <c r="C46" s="25"/>
      <c r="D46" s="24"/>
      <c r="E46" s="24"/>
      <c r="F46" s="24"/>
      <c r="G46" s="24"/>
      <c r="H46" s="24"/>
      <c r="I46" s="25"/>
      <c r="J46" s="24"/>
      <c r="K46" s="24"/>
      <c r="L46" s="24"/>
      <c r="M46" s="24"/>
      <c r="N46" s="24"/>
      <c r="O46" s="23"/>
      <c r="P46" s="16"/>
      <c r="Q46"/>
      <c r="R46" s="17"/>
      <c r="S46"/>
    </row>
    <row r="47" spans="1:17" ht="15" customHeight="1">
      <c r="A47" s="2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0"/>
      <c r="Q47" s="18"/>
    </row>
    <row r="48" spans="1:17" ht="18.75" customHeight="1">
      <c r="A48" s="19" t="s">
        <v>12</v>
      </c>
      <c r="B48" s="15">
        <f aca="true" t="shared" si="11" ref="B48:O48">SUM(B49:B59)</f>
        <v>20875963.62</v>
      </c>
      <c r="C48" s="15">
        <f t="shared" si="11"/>
        <v>14843108.690000001</v>
      </c>
      <c r="D48" s="15">
        <f t="shared" si="11"/>
        <v>13607659.639999997</v>
      </c>
      <c r="E48" s="15">
        <f t="shared" si="11"/>
        <v>4014332.660000001</v>
      </c>
      <c r="F48" s="15">
        <f t="shared" si="11"/>
        <v>14103065.170000002</v>
      </c>
      <c r="G48" s="15">
        <f t="shared" si="11"/>
        <v>16988903.34</v>
      </c>
      <c r="H48" s="15">
        <f t="shared" si="11"/>
        <v>5392389.220000002</v>
      </c>
      <c r="I48" s="15">
        <f t="shared" si="11"/>
        <v>14629112.12</v>
      </c>
      <c r="J48" s="15">
        <f t="shared" si="11"/>
        <v>13239705.549999999</v>
      </c>
      <c r="K48" s="15">
        <f t="shared" si="11"/>
        <v>17745023.43</v>
      </c>
      <c r="L48" s="15">
        <f t="shared" si="11"/>
        <v>16805348.119999997</v>
      </c>
      <c r="M48" s="15">
        <f t="shared" si="11"/>
        <v>8363775.65</v>
      </c>
      <c r="N48" s="15">
        <f t="shared" si="11"/>
        <v>4428173.6</v>
      </c>
      <c r="O48" s="11">
        <f t="shared" si="11"/>
        <v>165036560.81</v>
      </c>
      <c r="Q48" s="18"/>
    </row>
    <row r="49" spans="1:18" ht="18.75" customHeight="1">
      <c r="A49" s="14" t="s">
        <v>11</v>
      </c>
      <c r="B49" s="15">
        <v>16837828.6</v>
      </c>
      <c r="C49" s="15">
        <v>10757800.22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1">
        <f aca="true" t="shared" si="12" ref="O49:O59">SUM(B49:N49)</f>
        <v>27595628.82</v>
      </c>
      <c r="P49"/>
      <c r="Q49" s="18"/>
      <c r="R49" s="17"/>
    </row>
    <row r="50" spans="1:17" ht="18.75" customHeight="1">
      <c r="A50" s="14" t="s">
        <v>10</v>
      </c>
      <c r="B50" s="15">
        <v>4038135.02</v>
      </c>
      <c r="C50" s="15">
        <v>4085308.4699999997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1">
        <f t="shared" si="12"/>
        <v>8123443.49</v>
      </c>
      <c r="P50"/>
      <c r="Q50" s="16"/>
    </row>
    <row r="51" spans="1:17" ht="18.75" customHeight="1">
      <c r="A51" s="14" t="s">
        <v>9</v>
      </c>
      <c r="B51" s="12">
        <v>0</v>
      </c>
      <c r="C51" s="12">
        <v>0</v>
      </c>
      <c r="D51" s="13">
        <v>13607659.639999997</v>
      </c>
      <c r="E51" s="12">
        <v>0</v>
      </c>
      <c r="F51" s="12">
        <v>0</v>
      </c>
      <c r="G51" s="12">
        <v>0</v>
      </c>
      <c r="H51" s="15">
        <v>5392389.220000002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3">
        <f t="shared" si="12"/>
        <v>19000048.86</v>
      </c>
      <c r="Q51"/>
    </row>
    <row r="52" spans="1:18" ht="18.75" customHeight="1">
      <c r="A52" s="14" t="s">
        <v>8</v>
      </c>
      <c r="B52" s="12">
        <v>0</v>
      </c>
      <c r="C52" s="12">
        <v>0</v>
      </c>
      <c r="D52" s="12">
        <v>0</v>
      </c>
      <c r="E52" s="13">
        <v>4014332.660000001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1">
        <f t="shared" si="12"/>
        <v>4014332.660000001</v>
      </c>
      <c r="R52"/>
    </row>
    <row r="53" spans="1:19" ht="18.75" customHeight="1">
      <c r="A53" s="14" t="s">
        <v>7</v>
      </c>
      <c r="B53" s="12">
        <v>0</v>
      </c>
      <c r="C53" s="12">
        <v>0</v>
      </c>
      <c r="D53" s="12">
        <v>0</v>
      </c>
      <c r="E53" s="12">
        <v>0</v>
      </c>
      <c r="F53" s="13">
        <v>14103065.170000002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3">
        <f t="shared" si="12"/>
        <v>14103065.170000002</v>
      </c>
      <c r="S53"/>
    </row>
    <row r="54" spans="1:20" ht="18.75" customHeight="1">
      <c r="A54" s="14" t="s">
        <v>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5">
        <v>16988903.34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1">
        <f t="shared" si="12"/>
        <v>16988903.34</v>
      </c>
      <c r="T54"/>
    </row>
    <row r="55" spans="1:21" ht="18.75" customHeight="1">
      <c r="A55" s="14" t="s">
        <v>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5">
        <v>14629112.12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1">
        <f t="shared" si="12"/>
        <v>14629112.12</v>
      </c>
      <c r="U55"/>
    </row>
    <row r="56" spans="1:22" ht="18.75" customHeight="1">
      <c r="A56" s="14" t="s">
        <v>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3">
        <v>13239705.549999999</v>
      </c>
      <c r="K56" s="12">
        <v>0</v>
      </c>
      <c r="L56" s="12">
        <v>0</v>
      </c>
      <c r="M56" s="12">
        <v>0</v>
      </c>
      <c r="N56" s="12">
        <v>0</v>
      </c>
      <c r="O56" s="11">
        <f t="shared" si="12"/>
        <v>13239705.549999999</v>
      </c>
      <c r="V56"/>
    </row>
    <row r="57" spans="1:23" ht="18.75" customHeight="1">
      <c r="A57" s="14" t="s">
        <v>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17745023.43</v>
      </c>
      <c r="L57" s="13">
        <v>16805348.119999997</v>
      </c>
      <c r="M57" s="12">
        <v>0</v>
      </c>
      <c r="N57" s="12">
        <v>0</v>
      </c>
      <c r="O57" s="11">
        <f t="shared" si="12"/>
        <v>34550371.55</v>
      </c>
      <c r="P57"/>
      <c r="W57"/>
    </row>
    <row r="58" spans="1:25" ht="18.75" customHeight="1">
      <c r="A58" s="14" t="s">
        <v>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3">
        <v>8363775.65</v>
      </c>
      <c r="N58" s="12">
        <v>0</v>
      </c>
      <c r="O58" s="11">
        <f t="shared" si="12"/>
        <v>8363775.65</v>
      </c>
      <c r="R58"/>
      <c r="Y58"/>
    </row>
    <row r="59" spans="1:26" ht="18.75" customHeight="1">
      <c r="A59" s="10" t="s">
        <v>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8">
        <v>4428173.6</v>
      </c>
      <c r="O59" s="7">
        <f t="shared" si="12"/>
        <v>4428173.6</v>
      </c>
      <c r="P59"/>
      <c r="S59"/>
      <c r="Z59"/>
    </row>
    <row r="60" spans="1:12" ht="21" customHeight="1">
      <c r="A60" s="6" t="s">
        <v>0</v>
      </c>
      <c r="B60" s="4"/>
      <c r="C60" s="4"/>
      <c r="D60"/>
      <c r="E60"/>
      <c r="F60"/>
      <c r="G60"/>
      <c r="H60" s="5"/>
      <c r="I60" s="5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3.5">
      <c r="B62" s="4"/>
      <c r="C62" s="4"/>
      <c r="D62"/>
      <c r="E62"/>
      <c r="F62"/>
      <c r="G62"/>
      <c r="H62" s="5"/>
      <c r="I62" s="5"/>
      <c r="J62"/>
      <c r="K62"/>
      <c r="L62"/>
    </row>
    <row r="63" spans="2:12" ht="13.5">
      <c r="B63" s="4"/>
      <c r="C63" s="4"/>
      <c r="D63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 s="3"/>
      <c r="I64" s="3"/>
      <c r="J64" s="2"/>
      <c r="K64" s="2"/>
      <c r="L64" s="2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ht="13.5">
      <c r="K71"/>
    </row>
    <row r="72" ht="13.5">
      <c r="L72"/>
    </row>
    <row r="73" ht="13.5">
      <c r="M73"/>
    </row>
    <row r="74" ht="13.5">
      <c r="N74"/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2021-05-10T19:02:23Z</dcterms:created>
  <dcterms:modified xsi:type="dcterms:W3CDTF">2021-05-10T19:06:41Z</dcterms:modified>
  <cp:category/>
  <cp:version/>
  <cp:contentType/>
  <cp:contentStatus/>
</cp:coreProperties>
</file>