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127" windowWidth="19059" windowHeight="6424" activeTab="0"/>
  </bookViews>
  <sheets>
    <sheet name="detalhad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<sst xmlns="http://schemas.openxmlformats.org/spreadsheetml/2006/main" count="77" uniqueCount="74">
  <si>
    <t>DEMONSTRATIVO DE REMUNERAÇÃO DOS CONCESSIONÁRIOS - Grupo Local de Distribuição</t>
  </si>
  <si>
    <t>OPERAÇÃO DE 01 A 30/11/19 - VENCIMENTO DE 08/11 A 06/12/19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</si>
  <si>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</si>
  <si>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</si>
  <si>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</si>
  <si>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</si>
  <si>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</si>
  <si>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</si>
  <si>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</si>
  <si>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</si>
  <si>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</si>
  <si>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</si>
  <si>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</si>
  <si>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</si>
  <si>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</si>
  <si>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</si>
  <si>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</si>
  <si>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</si>
  <si>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</si>
  <si>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</si>
  <si>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</si>
  <si>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</si>
  <si>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</si>
  <si>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</si>
  <si>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</si>
  <si>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</si>
  <si>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</si>
  <si>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</si>
  <si>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</si>
  <si>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</si>
  <si>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</si>
  <si>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</si>
  <si>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</si>
  <si>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</si>
  <si>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</si>
  <si>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</si>
  <si>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</si>
  <si>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</si>
  <si>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</si>
  <si>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</si>
  <si>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</si>
  <si>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</si>
  <si>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</si>
  <si>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</si>
  <si>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</si>
  <si>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</si>
  <si>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</si>
  <si>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</si>
  <si>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</si>
  <si>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</si>
  <si>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</si>
  <si>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</si>
  <si>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</si>
  <si>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</si>
  <si>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</si>
  <si>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</si>
  <si>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</si>
  <si>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</si>
  <si>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</si>
  <si>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</si>
  <si>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</si>
  <si>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</si>
  <si>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</si>
  <si>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</si>
  <si>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</si>
  <si>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</si>
  <si>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</si>
  <si>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</si>
  <si>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</si>
  <si>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</si>
  <si>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</si>
  <si>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</si>
  <si>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</si>
  <si>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(1) Revisão de passageiros transportados, revisão de fator de transição, remuneração rede da madrugada e remuneração ARLA32, mês de outubro/19. Total de 908.935 passagerios transportados revisão.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</si>
</sst>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caldedistribuicao-nov19-so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soma"/>
      <sheetName val="detalhado"/>
    </sheetNames>
    <sheetDataSet>
      <sheetData sheetId="0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1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2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3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4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5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6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7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8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9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10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11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12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13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14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15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16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17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18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19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20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21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22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23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24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25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26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27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28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  <sheetData sheetId="29"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O2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3.25" customHeight="1">
      <c r="A3" s="2"/>
      <c r="B3" s="2"/>
      <c r="C3" s="3"/>
      <c r="E3" s="2"/>
      <c r="F3" s="2" t="s">
        <v>2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4" t="s">
        <v>3</v>
      </c>
      <c r="B4" s="64" t="s">
        <v>4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 t="s">
        <v>5</v>
      </c>
    </row>
    <row r="5" spans="1:15" ht="42" customHeight="1">
      <c r="A5" s="64"/>
      <c r="B5" s="5" t="s">
        <v>6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7</v>
      </c>
      <c r="I5" s="5" t="s">
        <v>11</v>
      </c>
      <c r="J5" s="5" t="s">
        <v>12</v>
      </c>
      <c r="K5" s="5" t="s">
        <v>13</v>
      </c>
      <c r="L5" s="5" t="s">
        <v>13</v>
      </c>
      <c r="M5" s="5" t="s">
        <v>14</v>
      </c>
      <c r="N5" s="5" t="s">
        <v>15</v>
      </c>
      <c r="O5" s="64"/>
    </row>
    <row r="6" spans="1:15" ht="20.25" customHeight="1">
      <c r="A6" s="64"/>
      <c r="B6" s="6" t="s">
        <v>16</v>
      </c>
      <c r="C6" s="6" t="s">
        <v>17</v>
      </c>
      <c r="D6" s="6" t="s">
        <v>18</v>
      </c>
      <c r="E6" s="6" t="s">
        <v>19</v>
      </c>
      <c r="F6" s="6" t="s">
        <v>20</v>
      </c>
      <c r="G6" s="6" t="s">
        <v>21</v>
      </c>
      <c r="H6" s="7" t="s">
        <v>22</v>
      </c>
      <c r="I6" s="7" t="s">
        <v>23</v>
      </c>
      <c r="J6" s="6" t="s">
        <v>24</v>
      </c>
      <c r="K6" s="6" t="s">
        <v>25</v>
      </c>
      <c r="L6" s="6" t="s">
        <v>26</v>
      </c>
      <c r="M6" s="6" t="s">
        <v>27</v>
      </c>
      <c r="N6" s="6" t="s">
        <v>28</v>
      </c>
      <c r="O6" s="64"/>
    </row>
    <row r="7" spans="1:26" ht="18.75" customHeight="1">
      <c r="A7" s="8" t="s">
        <v>29</v>
      </c>
      <c r="B7" s="9">
        <f aca="true" t="shared" si="0" ref="B7:O7">B8+B11</f>
        <v>11881818</v>
      </c>
      <c r="C7" s="9">
        <f t="shared" si="0"/>
        <v>8534529</v>
      </c>
      <c r="D7" s="9">
        <f t="shared" si="0"/>
        <v>8319674</v>
      </c>
      <c r="E7" s="9">
        <f t="shared" si="0"/>
        <v>1688405</v>
      </c>
      <c r="F7" s="9">
        <f t="shared" si="0"/>
        <v>7825722</v>
      </c>
      <c r="G7" s="9">
        <f t="shared" si="0"/>
        <v>12597560</v>
      </c>
      <c r="H7" s="9">
        <f t="shared" si="0"/>
        <v>1583492</v>
      </c>
      <c r="I7" s="9">
        <f t="shared" si="0"/>
        <v>8690986</v>
      </c>
      <c r="J7" s="9">
        <f t="shared" si="0"/>
        <v>7311024</v>
      </c>
      <c r="K7" s="9">
        <f t="shared" si="0"/>
        <v>10841592</v>
      </c>
      <c r="L7" s="9">
        <f t="shared" si="0"/>
        <v>8848625</v>
      </c>
      <c r="M7" s="9">
        <f t="shared" si="0"/>
        <v>3545593</v>
      </c>
      <c r="N7" s="9">
        <f t="shared" si="0"/>
        <v>2347126</v>
      </c>
      <c r="O7" s="9">
        <f t="shared" si="0"/>
        <v>94016146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30</v>
      </c>
      <c r="B8" s="11">
        <f aca="true" t="shared" si="1" ref="B8:O8">B9+B10</f>
        <v>510774</v>
      </c>
      <c r="C8" s="11">
        <f t="shared" si="1"/>
        <v>495620</v>
      </c>
      <c r="D8" s="11">
        <f t="shared" si="1"/>
        <v>328512</v>
      </c>
      <c r="E8" s="11">
        <f t="shared" si="1"/>
        <v>65578</v>
      </c>
      <c r="F8" s="11">
        <f t="shared" si="1"/>
        <v>302905</v>
      </c>
      <c r="G8" s="11">
        <f t="shared" si="1"/>
        <v>558555</v>
      </c>
      <c r="H8" s="11">
        <f t="shared" si="1"/>
        <v>78909</v>
      </c>
      <c r="I8" s="11">
        <f t="shared" si="1"/>
        <v>494172</v>
      </c>
      <c r="J8" s="11">
        <f t="shared" si="1"/>
        <v>387491</v>
      </c>
      <c r="K8" s="11">
        <f t="shared" si="1"/>
        <v>366710</v>
      </c>
      <c r="L8" s="11">
        <f t="shared" si="1"/>
        <v>332287</v>
      </c>
      <c r="M8" s="11">
        <f t="shared" si="1"/>
        <v>183470</v>
      </c>
      <c r="N8" s="11">
        <f t="shared" si="1"/>
        <v>143036</v>
      </c>
      <c r="O8" s="11">
        <f t="shared" si="1"/>
        <v>4248019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31</v>
      </c>
      <c r="B9" s="11">
        <v>510774</v>
      </c>
      <c r="C9" s="11">
        <v>495620</v>
      </c>
      <c r="D9" s="11">
        <v>328512</v>
      </c>
      <c r="E9" s="11">
        <v>65578</v>
      </c>
      <c r="F9" s="11">
        <v>302905</v>
      </c>
      <c r="G9" s="11">
        <v>558555</v>
      </c>
      <c r="H9" s="11">
        <v>78723</v>
      </c>
      <c r="I9" s="11">
        <v>494145</v>
      </c>
      <c r="J9" s="11">
        <v>387491</v>
      </c>
      <c r="K9" s="11">
        <v>366473</v>
      </c>
      <c r="L9" s="11">
        <v>332287</v>
      </c>
      <c r="M9" s="11">
        <v>183228</v>
      </c>
      <c r="N9" s="11">
        <v>143036</v>
      </c>
      <c r="O9" s="11">
        <f>SUM(B9:N9)</f>
        <v>4247327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186</v>
      </c>
      <c r="I10" s="11">
        <v>27</v>
      </c>
      <c r="J10" s="11">
        <v>0</v>
      </c>
      <c r="K10" s="11">
        <v>237</v>
      </c>
      <c r="L10" s="11">
        <v>0</v>
      </c>
      <c r="M10" s="11">
        <v>242</v>
      </c>
      <c r="N10" s="11">
        <v>0</v>
      </c>
      <c r="O10" s="11">
        <f>SUM(B10:N10)</f>
        <v>692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33</v>
      </c>
      <c r="B11" s="11">
        <v>11371044</v>
      </c>
      <c r="C11" s="11">
        <v>8038909</v>
      </c>
      <c r="D11" s="11">
        <v>7991162</v>
      </c>
      <c r="E11" s="11">
        <v>1622827</v>
      </c>
      <c r="F11" s="11">
        <v>7522817</v>
      </c>
      <c r="G11" s="11">
        <v>12039005</v>
      </c>
      <c r="H11" s="11">
        <v>1504583</v>
      </c>
      <c r="I11" s="11">
        <v>8196814</v>
      </c>
      <c r="J11" s="11">
        <v>6923533</v>
      </c>
      <c r="K11" s="11">
        <v>10474882</v>
      </c>
      <c r="L11" s="11">
        <v>8516338</v>
      </c>
      <c r="M11" s="11">
        <v>3362123</v>
      </c>
      <c r="N11" s="11">
        <v>2204090</v>
      </c>
      <c r="O11" s="11">
        <f>SUM(B11:N11)</f>
        <v>89768127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</row>
    <row r="13" spans="1:26" ht="18.75" customHeight="1">
      <c r="A13" s="13" t="s">
        <v>34</v>
      </c>
      <c r="B13" s="16">
        <v>2.2342</v>
      </c>
      <c r="C13" s="16">
        <v>2.3075</v>
      </c>
      <c r="D13" s="16">
        <v>2.0232</v>
      </c>
      <c r="E13" s="16">
        <v>3.4611</v>
      </c>
      <c r="F13" s="16">
        <v>2.3442</v>
      </c>
      <c r="G13" s="16">
        <v>1.9271</v>
      </c>
      <c r="H13" s="16">
        <v>2.5839</v>
      </c>
      <c r="I13" s="16">
        <v>2.2892</v>
      </c>
      <c r="J13" s="16">
        <v>2.3041</v>
      </c>
      <c r="K13" s="16">
        <v>2.1794</v>
      </c>
      <c r="L13" s="16">
        <v>2.4804</v>
      </c>
      <c r="M13" s="16">
        <v>2.8655</v>
      </c>
      <c r="N13" s="16">
        <v>2.5896</v>
      </c>
      <c r="O13" s="17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3" t="s">
        <v>35</v>
      </c>
      <c r="B15" s="18">
        <v>1.020242185705929</v>
      </c>
      <c r="C15" s="18">
        <v>1.035713893685488</v>
      </c>
      <c r="D15" s="18">
        <v>0.979560332685415</v>
      </c>
      <c r="E15" s="18">
        <v>0.895333519776559</v>
      </c>
      <c r="F15" s="18">
        <v>1.030263036506922</v>
      </c>
      <c r="G15" s="18">
        <v>1.085861267919559</v>
      </c>
      <c r="H15" s="18">
        <v>1.606030515834195</v>
      </c>
      <c r="I15" s="18">
        <v>1.003311699544301</v>
      </c>
      <c r="J15" s="18">
        <v>1.052394480820603</v>
      </c>
      <c r="K15" s="18">
        <v>0.971833599974952</v>
      </c>
      <c r="L15" s="18">
        <v>0.995618228746322</v>
      </c>
      <c r="M15" s="18">
        <v>1.117101254686752</v>
      </c>
      <c r="N15" s="18">
        <v>0.963237362481693</v>
      </c>
      <c r="O15" s="17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</row>
    <row r="17" spans="1:23" ht="18.75" customHeight="1">
      <c r="A17" s="22" t="s">
        <v>36</v>
      </c>
      <c r="B17" s="23">
        <f>B18+B19+B20+B21+B22+B23</f>
        <v>28336985.270000003</v>
      </c>
      <c r="C17" s="23">
        <f aca="true" t="shared" si="2" ref="C17:O17">C18+C19+C20+C21+C22+C23</f>
        <v>21622116.57</v>
      </c>
      <c r="D17" s="23">
        <f t="shared" si="2"/>
        <v>16780531.77</v>
      </c>
      <c r="E17" s="23">
        <f t="shared" si="2"/>
        <v>5253714.46</v>
      </c>
      <c r="F17" s="23">
        <f t="shared" si="2"/>
        <v>19634986.73</v>
      </c>
      <c r="G17" s="23">
        <f t="shared" si="2"/>
        <v>27000188.560000002</v>
      </c>
      <c r="H17" s="23">
        <f t="shared" si="2"/>
        <v>6489924.4399999995</v>
      </c>
      <c r="I17" s="23">
        <f t="shared" si="2"/>
        <v>20552692.35</v>
      </c>
      <c r="J17" s="23">
        <f t="shared" si="2"/>
        <v>18696547.240000002</v>
      </c>
      <c r="K17" s="23">
        <f t="shared" si="2"/>
        <v>24413200.01</v>
      </c>
      <c r="L17" s="23">
        <f t="shared" si="2"/>
        <v>23028130.740000002</v>
      </c>
      <c r="M17" s="23">
        <f t="shared" si="2"/>
        <v>12465829.3</v>
      </c>
      <c r="N17" s="23">
        <f t="shared" si="2"/>
        <v>6246690.130000001</v>
      </c>
      <c r="O17" s="23">
        <f t="shared" si="2"/>
        <v>230521537.57000002</v>
      </c>
      <c r="Q17" s="24"/>
      <c r="R17" s="24"/>
      <c r="S17" s="24"/>
      <c r="T17" s="24"/>
      <c r="U17" s="24"/>
      <c r="V17" s="24"/>
      <c r="W17" s="24"/>
    </row>
    <row r="18" spans="1:15" ht="18.75" customHeight="1">
      <c r="A18" s="25" t="s">
        <v>37</v>
      </c>
      <c r="B18" s="21">
        <f aca="true" t="shared" si="3" ref="B18:N18">ROUND(B13*B7,2)</f>
        <v>26546357.78</v>
      </c>
      <c r="C18" s="21">
        <f t="shared" si="3"/>
        <v>19693425.67</v>
      </c>
      <c r="D18" s="21">
        <f t="shared" si="3"/>
        <v>16832364.44</v>
      </c>
      <c r="E18" s="21">
        <f t="shared" si="3"/>
        <v>5843738.55</v>
      </c>
      <c r="F18" s="21">
        <f t="shared" si="3"/>
        <v>18345057.51</v>
      </c>
      <c r="G18" s="21">
        <f t="shared" si="3"/>
        <v>24276757.88</v>
      </c>
      <c r="H18" s="21">
        <f t="shared" si="3"/>
        <v>4091584.98</v>
      </c>
      <c r="I18" s="21">
        <f t="shared" si="3"/>
        <v>19895405.15</v>
      </c>
      <c r="J18" s="21">
        <f t="shared" si="3"/>
        <v>16845330.4</v>
      </c>
      <c r="K18" s="21">
        <f t="shared" si="3"/>
        <v>23628165.6</v>
      </c>
      <c r="L18" s="21">
        <f t="shared" si="3"/>
        <v>21948129.45</v>
      </c>
      <c r="M18" s="21">
        <f t="shared" si="3"/>
        <v>10159896.74</v>
      </c>
      <c r="N18" s="21">
        <f t="shared" si="3"/>
        <v>6078117.49</v>
      </c>
      <c r="O18" s="26">
        <f aca="true" t="shared" si="4" ref="O18:O23">SUM(B18:N18)</f>
        <v>214184331.64000002</v>
      </c>
    </row>
    <row r="19" spans="1:23" ht="18.75" customHeight="1">
      <c r="A19" s="25" t="s">
        <v>38</v>
      </c>
      <c r="B19" s="15">
        <f>IF(B15&lt;&gt;0,ROUND((B15-1)*B18,2),0)</f>
        <v>537356.3</v>
      </c>
      <c r="C19" s="21">
        <f aca="true" t="shared" si="5" ref="C19:N19">IF(C15&lt;&gt;0,ROUND((C15-1)*C18,2),0)</f>
        <v>703328.91</v>
      </c>
      <c r="D19" s="21">
        <f t="shared" si="5"/>
        <v>-344047.93</v>
      </c>
      <c r="E19" s="21">
        <f t="shared" si="5"/>
        <v>-611643.55</v>
      </c>
      <c r="F19" s="21">
        <f t="shared" si="5"/>
        <v>555177.15</v>
      </c>
      <c r="G19" s="21">
        <f t="shared" si="5"/>
        <v>2084433.21</v>
      </c>
      <c r="H19" s="21">
        <f t="shared" si="5"/>
        <v>2479625.36</v>
      </c>
      <c r="I19" s="21">
        <f t="shared" si="5"/>
        <v>65887.6</v>
      </c>
      <c r="J19" s="21">
        <f t="shared" si="5"/>
        <v>882602.34</v>
      </c>
      <c r="K19" s="21">
        <f t="shared" si="5"/>
        <v>-665520.36</v>
      </c>
      <c r="L19" s="21">
        <f t="shared" si="5"/>
        <v>-96171.68</v>
      </c>
      <c r="M19" s="21">
        <f t="shared" si="5"/>
        <v>1189736.66</v>
      </c>
      <c r="N19" s="21">
        <f t="shared" si="5"/>
        <v>-223447.63</v>
      </c>
      <c r="O19" s="26">
        <f t="shared" si="4"/>
        <v>6557316.379999999</v>
      </c>
      <c r="W19" s="27"/>
    </row>
    <row r="20" spans="1:15" ht="18.75" customHeight="1">
      <c r="A20" s="25" t="s">
        <v>39</v>
      </c>
      <c r="B20" s="21">
        <v>936796.8000000007</v>
      </c>
      <c r="C20" s="21">
        <v>742597.1999999998</v>
      </c>
      <c r="D20" s="21">
        <v>345676.19999999995</v>
      </c>
      <c r="E20" s="21">
        <v>119227.20000000004</v>
      </c>
      <c r="F20" s="21">
        <v>424743.9000000001</v>
      </c>
      <c r="G20" s="21">
        <v>625985.0999999999</v>
      </c>
      <c r="H20" s="21">
        <v>137054.1</v>
      </c>
      <c r="I20" s="21">
        <v>478500</v>
      </c>
      <c r="J20" s="21">
        <v>498225.9000000004</v>
      </c>
      <c r="K20" s="21">
        <v>892272.3000000002</v>
      </c>
      <c r="L20" s="21">
        <v>743502.9000000004</v>
      </c>
      <c r="M20" s="21">
        <v>393953.99999999977</v>
      </c>
      <c r="N20" s="21">
        <v>171786.90000000002</v>
      </c>
      <c r="O20" s="26">
        <f t="shared" si="4"/>
        <v>6510322.500000001</v>
      </c>
    </row>
    <row r="21" spans="1:15" ht="18.75" customHeight="1">
      <c r="A21" s="25" t="s">
        <v>40</v>
      </c>
      <c r="B21" s="21">
        <v>41039.57000000001</v>
      </c>
      <c r="C21" s="21">
        <v>41039.57000000001</v>
      </c>
      <c r="D21" s="21">
        <v>0</v>
      </c>
      <c r="E21" s="21">
        <v>0</v>
      </c>
      <c r="F21" s="21">
        <v>41039.57000000001</v>
      </c>
      <c r="G21" s="21">
        <v>41039.57000000001</v>
      </c>
      <c r="H21" s="21">
        <v>0</v>
      </c>
      <c r="I21" s="21">
        <v>0</v>
      </c>
      <c r="J21" s="21">
        <v>0</v>
      </c>
      <c r="K21" s="21">
        <v>41039.57000000001</v>
      </c>
      <c r="L21" s="21">
        <v>41039.57000000001</v>
      </c>
      <c r="M21" s="21">
        <v>0</v>
      </c>
      <c r="N21" s="21">
        <v>41039.57000000001</v>
      </c>
      <c r="O21" s="26">
        <f t="shared" si="4"/>
        <v>287276.99000000005</v>
      </c>
    </row>
    <row r="22" spans="1:15" ht="18.75" customHeight="1">
      <c r="A22" s="25" t="s">
        <v>41</v>
      </c>
      <c r="B22" s="21">
        <v>-338292.00000000006</v>
      </c>
      <c r="C22" s="21">
        <v>-78215.99999999996</v>
      </c>
      <c r="D22" s="21">
        <v>-441936.00000000023</v>
      </c>
      <c r="E22" s="21">
        <v>-142848.0000000001</v>
      </c>
      <c r="F22" s="21">
        <v>-191951.9999999999</v>
      </c>
      <c r="G22" s="21">
        <v>-178560</v>
      </c>
      <c r="H22" s="21">
        <v>-218340</v>
      </c>
      <c r="I22" s="21">
        <v>0</v>
      </c>
      <c r="J22" s="21">
        <v>-218736.00000000012</v>
      </c>
      <c r="K22" s="21">
        <v>-190784.1</v>
      </c>
      <c r="L22" s="21">
        <v>-237560.10000000015</v>
      </c>
      <c r="M22" s="21">
        <v>0</v>
      </c>
      <c r="N22" s="21">
        <v>0</v>
      </c>
      <c r="O22" s="26">
        <f t="shared" si="4"/>
        <v>-2237224.2000000007</v>
      </c>
    </row>
    <row r="23" spans="1:26" ht="18.75" customHeight="1">
      <c r="A23" s="25" t="s">
        <v>42</v>
      </c>
      <c r="B23" s="21">
        <v>613726.8200000001</v>
      </c>
      <c r="C23" s="21">
        <v>519941.2200000003</v>
      </c>
      <c r="D23" s="21">
        <v>388475.0600000002</v>
      </c>
      <c r="E23" s="21">
        <v>45240.26</v>
      </c>
      <c r="F23" s="21">
        <v>460920.60000000015</v>
      </c>
      <c r="G23" s="21">
        <v>150532.8</v>
      </c>
      <c r="H23" s="21">
        <v>0</v>
      </c>
      <c r="I23" s="21">
        <v>112899.6000000001</v>
      </c>
      <c r="J23" s="21">
        <v>689124.5999999997</v>
      </c>
      <c r="K23" s="21">
        <v>708027.0000000003</v>
      </c>
      <c r="L23" s="21">
        <v>629190.6000000002</v>
      </c>
      <c r="M23" s="21">
        <v>722241.8999999997</v>
      </c>
      <c r="N23" s="21">
        <v>179193.80000000005</v>
      </c>
      <c r="O23" s="26">
        <f t="shared" si="4"/>
        <v>5219514.260000001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5"/>
      <c r="C24" s="15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3" t="s">
        <v>43</v>
      </c>
      <c r="B25" s="31">
        <f aca="true" t="shared" si="6" ref="B25:O25">+B26+B28+B39+B40+B43-B44</f>
        <v>-2031285.76</v>
      </c>
      <c r="C25" s="31">
        <f>+C26+C28+C39+C40+C43-C44</f>
        <v>-1937922.15</v>
      </c>
      <c r="D25" s="31">
        <f t="shared" si="6"/>
        <v>-2644218.46</v>
      </c>
      <c r="E25" s="31">
        <f t="shared" si="6"/>
        <v>-467432.06</v>
      </c>
      <c r="F25" s="31">
        <f t="shared" si="6"/>
        <v>-608977.05</v>
      </c>
      <c r="G25" s="31">
        <f t="shared" si="6"/>
        <v>-1936675.78</v>
      </c>
      <c r="H25" s="31">
        <f t="shared" si="6"/>
        <v>-903773.65</v>
      </c>
      <c r="I25" s="31">
        <f t="shared" si="6"/>
        <v>-1983352.8100000003</v>
      </c>
      <c r="J25" s="31">
        <f t="shared" si="6"/>
        <v>-1914115.37</v>
      </c>
      <c r="K25" s="31">
        <f t="shared" si="6"/>
        <v>-1959558.39</v>
      </c>
      <c r="L25" s="31">
        <f t="shared" si="6"/>
        <v>-1667329.36</v>
      </c>
      <c r="M25" s="31">
        <f t="shared" si="6"/>
        <v>-794892.58</v>
      </c>
      <c r="N25" s="31">
        <f t="shared" si="6"/>
        <v>-590054.5</v>
      </c>
      <c r="O25" s="31">
        <f t="shared" si="6"/>
        <v>-19439587.92</v>
      </c>
    </row>
    <row r="26" spans="1:15" ht="18.75" customHeight="1">
      <c r="A26" s="25" t="s">
        <v>44</v>
      </c>
      <c r="B26" s="32">
        <f>+B27</f>
        <v>-2196328.2</v>
      </c>
      <c r="C26" s="32">
        <f>+C27</f>
        <v>-2131166</v>
      </c>
      <c r="D26" s="32">
        <f aca="true" t="shared" si="7" ref="D26:O26">+D27</f>
        <v>-1412601.6</v>
      </c>
      <c r="E26" s="32">
        <f t="shared" si="7"/>
        <v>-281985.4</v>
      </c>
      <c r="F26" s="32">
        <f t="shared" si="7"/>
        <v>-1302491.5</v>
      </c>
      <c r="G26" s="32">
        <f t="shared" si="7"/>
        <v>-2401786.5</v>
      </c>
      <c r="H26" s="32">
        <f t="shared" si="7"/>
        <v>-338508.9</v>
      </c>
      <c r="I26" s="32">
        <f t="shared" si="7"/>
        <v>-2124823.5</v>
      </c>
      <c r="J26" s="32">
        <f t="shared" si="7"/>
        <v>-1666211.3</v>
      </c>
      <c r="K26" s="32">
        <f t="shared" si="7"/>
        <v>-1575833.9</v>
      </c>
      <c r="L26" s="32">
        <f t="shared" si="7"/>
        <v>-1428834.1</v>
      </c>
      <c r="M26" s="32">
        <f t="shared" si="7"/>
        <v>-787880.4</v>
      </c>
      <c r="N26" s="32">
        <f t="shared" si="7"/>
        <v>-615054.8</v>
      </c>
      <c r="O26" s="32">
        <f t="shared" si="7"/>
        <v>-18263506.1</v>
      </c>
    </row>
    <row r="27" spans="1:26" ht="18.75" customHeight="1">
      <c r="A27" s="28" t="s">
        <v>45</v>
      </c>
      <c r="B27" s="15">
        <f>ROUND((-B9)*$G$3,2)</f>
        <v>-2196328.2</v>
      </c>
      <c r="C27" s="15">
        <f aca="true" t="shared" si="8" ref="C27:N27">ROUND((-C9)*$G$3,2)</f>
        <v>-2131166</v>
      </c>
      <c r="D27" s="15">
        <f t="shared" si="8"/>
        <v>-1412601.6</v>
      </c>
      <c r="E27" s="15">
        <f t="shared" si="8"/>
        <v>-281985.4</v>
      </c>
      <c r="F27" s="15">
        <f t="shared" si="8"/>
        <v>-1302491.5</v>
      </c>
      <c r="G27" s="15">
        <f t="shared" si="8"/>
        <v>-2401786.5</v>
      </c>
      <c r="H27" s="15">
        <f t="shared" si="8"/>
        <v>-338508.9</v>
      </c>
      <c r="I27" s="15">
        <f t="shared" si="8"/>
        <v>-2124823.5</v>
      </c>
      <c r="J27" s="15">
        <f t="shared" si="8"/>
        <v>-1666211.3</v>
      </c>
      <c r="K27" s="15">
        <f t="shared" si="8"/>
        <v>-1575833.9</v>
      </c>
      <c r="L27" s="15">
        <f t="shared" si="8"/>
        <v>-1428834.1</v>
      </c>
      <c r="M27" s="15">
        <f t="shared" si="8"/>
        <v>-787880.4</v>
      </c>
      <c r="N27" s="15">
        <f t="shared" si="8"/>
        <v>-615054.8</v>
      </c>
      <c r="O27" s="33">
        <f aca="true" t="shared" si="9" ref="O27:O44">SUM(B27:N27)</f>
        <v>-18263506.1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5" t="s">
        <v>46</v>
      </c>
      <c r="B28" s="32">
        <f>SUM(B29:B37)</f>
        <v>-237142.16999999998</v>
      </c>
      <c r="C28" s="32">
        <f aca="true" t="shared" si="10" ref="C28:O28">SUM(C29:C37)</f>
        <v>-129744.26999999999</v>
      </c>
      <c r="D28" s="32">
        <f t="shared" si="10"/>
        <v>-1392281.15</v>
      </c>
      <c r="E28" s="32">
        <f t="shared" si="10"/>
        <v>-108917.87</v>
      </c>
      <c r="F28" s="32">
        <f t="shared" si="10"/>
        <v>-564336.3700000001</v>
      </c>
      <c r="G28" s="32">
        <f t="shared" si="10"/>
        <v>-216081.1</v>
      </c>
      <c r="H28" s="32">
        <f t="shared" si="10"/>
        <v>-477257.01</v>
      </c>
      <c r="I28" s="32">
        <f t="shared" si="10"/>
        <v>-173536.78000000003</v>
      </c>
      <c r="J28" s="32">
        <f t="shared" si="10"/>
        <v>-215614.29</v>
      </c>
      <c r="K28" s="32">
        <f t="shared" si="10"/>
        <v>-356993.8</v>
      </c>
      <c r="L28" s="32">
        <f t="shared" si="10"/>
        <v>-318989.51</v>
      </c>
      <c r="M28" s="32">
        <f t="shared" si="10"/>
        <v>-84241.45999999999</v>
      </c>
      <c r="N28" s="32">
        <f t="shared" si="10"/>
        <v>-52968.46</v>
      </c>
      <c r="O28" s="32">
        <f t="shared" si="10"/>
        <v>-4328104.240000001</v>
      </c>
    </row>
    <row r="29" spans="1:26" ht="18.75" customHeight="1">
      <c r="A29" s="28" t="s">
        <v>47</v>
      </c>
      <c r="B29" s="34">
        <v>-116184.26999999999</v>
      </c>
      <c r="C29" s="34">
        <v>-59039.829999999994</v>
      </c>
      <c r="D29" s="34">
        <v>0</v>
      </c>
      <c r="E29" s="34">
        <v>-86777.20999999999</v>
      </c>
      <c r="F29" s="34">
        <v>-139279.77000000002</v>
      </c>
      <c r="G29" s="34">
        <v>-126906.69</v>
      </c>
      <c r="H29" s="34">
        <v>0</v>
      </c>
      <c r="I29" s="34">
        <v>-90794.94</v>
      </c>
      <c r="J29" s="34">
        <v>-139491.22</v>
      </c>
      <c r="K29" s="34">
        <v>-249262.03</v>
      </c>
      <c r="L29" s="34">
        <v>-225561.77</v>
      </c>
      <c r="M29" s="34">
        <v>-40585.74</v>
      </c>
      <c r="N29" s="34">
        <v>-28934.19</v>
      </c>
      <c r="O29" s="34">
        <f t="shared" si="9"/>
        <v>-1302817.66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48</v>
      </c>
      <c r="B30" s="34">
        <v>0</v>
      </c>
      <c r="C30" s="34">
        <v>0</v>
      </c>
      <c r="D30" s="34">
        <v>0</v>
      </c>
      <c r="E30" s="34">
        <v>0</v>
      </c>
      <c r="F30" s="34">
        <v>-503.1</v>
      </c>
      <c r="G30" s="34">
        <v>0</v>
      </c>
      <c r="H30" s="34">
        <v>0</v>
      </c>
      <c r="I30" s="34">
        <v>-1083.6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-1586.6999999999998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49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50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51</v>
      </c>
      <c r="B33" s="34">
        <v>0</v>
      </c>
      <c r="C33" s="34">
        <v>0</v>
      </c>
      <c r="D33" s="34">
        <v>-4381</v>
      </c>
      <c r="E33" s="34">
        <v>0</v>
      </c>
      <c r="F33" s="34">
        <v>0</v>
      </c>
      <c r="G33" s="34">
        <v>0</v>
      </c>
      <c r="H33" s="34">
        <v>-4718</v>
      </c>
      <c r="I33" s="34">
        <v>0</v>
      </c>
      <c r="J33" s="34">
        <v>0</v>
      </c>
      <c r="K33" s="34">
        <v>0</v>
      </c>
      <c r="L33" s="34">
        <v>0</v>
      </c>
      <c r="M33" s="34">
        <v>-1617.6</v>
      </c>
      <c r="N33" s="34">
        <v>0</v>
      </c>
      <c r="O33" s="34">
        <f t="shared" si="9"/>
        <v>-10716.6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52</v>
      </c>
      <c r="B34" s="34">
        <v>0</v>
      </c>
      <c r="C34" s="34">
        <v>0</v>
      </c>
      <c r="D34" s="34">
        <v>14346000</v>
      </c>
      <c r="E34" s="34">
        <v>0</v>
      </c>
      <c r="F34" s="34">
        <v>0</v>
      </c>
      <c r="G34" s="34">
        <v>0</v>
      </c>
      <c r="H34" s="34">
        <v>5308000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19654000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53</v>
      </c>
      <c r="B35" s="34">
        <v>0</v>
      </c>
      <c r="C35" s="34">
        <v>0</v>
      </c>
      <c r="D35" s="34">
        <v>-15656000</v>
      </c>
      <c r="E35" s="34">
        <v>0</v>
      </c>
      <c r="F35" s="34">
        <v>0</v>
      </c>
      <c r="G35" s="34">
        <v>0</v>
      </c>
      <c r="H35" s="34">
        <v>-5757000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-21413000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54</v>
      </c>
      <c r="B36" s="34">
        <v>0</v>
      </c>
      <c r="C36" s="34">
        <v>0</v>
      </c>
      <c r="D36" s="34">
        <v>0</v>
      </c>
      <c r="E36" s="34">
        <v>0</v>
      </c>
      <c r="F36" s="34">
        <v>-344089.69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-344089.69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55</v>
      </c>
      <c r="B37" s="34">
        <v>-120957.9</v>
      </c>
      <c r="C37" s="34">
        <v>-70704.44</v>
      </c>
      <c r="D37" s="34">
        <v>-77900.15</v>
      </c>
      <c r="E37" s="34">
        <v>-22140.66</v>
      </c>
      <c r="F37" s="34">
        <v>-80463.81</v>
      </c>
      <c r="G37" s="34">
        <v>-89174.41</v>
      </c>
      <c r="H37" s="34">
        <v>-23539.01</v>
      </c>
      <c r="I37" s="34">
        <v>-81658.24</v>
      </c>
      <c r="J37" s="34">
        <v>-76123.07</v>
      </c>
      <c r="K37" s="34">
        <v>-107731.77</v>
      </c>
      <c r="L37" s="34">
        <v>-93427.74</v>
      </c>
      <c r="M37" s="34">
        <v>-42038.12</v>
      </c>
      <c r="N37" s="34">
        <v>-24034.27</v>
      </c>
      <c r="O37" s="34">
        <f t="shared" si="9"/>
        <v>-909893.59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5" t="s">
        <v>56</v>
      </c>
      <c r="B39" s="36">
        <v>402184.61000000004</v>
      </c>
      <c r="C39" s="36">
        <v>322988.12</v>
      </c>
      <c r="D39" s="36">
        <v>160664.29</v>
      </c>
      <c r="E39" s="36">
        <v>-76528.79</v>
      </c>
      <c r="F39" s="36">
        <v>1257850.82</v>
      </c>
      <c r="G39" s="36">
        <v>681191.8200000001</v>
      </c>
      <c r="H39" s="36">
        <v>-88007.73999999999</v>
      </c>
      <c r="I39" s="36">
        <v>315007.47</v>
      </c>
      <c r="J39" s="36">
        <v>-32289.780000000006</v>
      </c>
      <c r="K39" s="36">
        <v>-26730.689999999988</v>
      </c>
      <c r="L39" s="36">
        <v>80494.25</v>
      </c>
      <c r="M39" s="36">
        <v>77229.28</v>
      </c>
      <c r="N39" s="36">
        <v>77968.76000000001</v>
      </c>
      <c r="O39" s="34">
        <f t="shared" si="9"/>
        <v>3152022.42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5" t="s">
        <v>57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3" t="s">
        <v>58</v>
      </c>
      <c r="B42" s="37">
        <f>+B17+B25</f>
        <v>26305699.51</v>
      </c>
      <c r="C42" s="37">
        <f aca="true" t="shared" si="11" ref="C42:N42">+C17+C25</f>
        <v>19684194.42</v>
      </c>
      <c r="D42" s="37">
        <f t="shared" si="11"/>
        <v>14136313.309999999</v>
      </c>
      <c r="E42" s="37">
        <f t="shared" si="11"/>
        <v>4786282.4</v>
      </c>
      <c r="F42" s="37">
        <f t="shared" si="11"/>
        <v>19026009.68</v>
      </c>
      <c r="G42" s="37">
        <f t="shared" si="11"/>
        <v>25063512.78</v>
      </c>
      <c r="H42" s="37">
        <f t="shared" si="11"/>
        <v>5586150.789999999</v>
      </c>
      <c r="I42" s="37">
        <f t="shared" si="11"/>
        <v>18569339.540000003</v>
      </c>
      <c r="J42" s="37">
        <f t="shared" si="11"/>
        <v>16782431.87</v>
      </c>
      <c r="K42" s="37">
        <f t="shared" si="11"/>
        <v>22453641.62</v>
      </c>
      <c r="L42" s="37">
        <f t="shared" si="11"/>
        <v>21360801.380000003</v>
      </c>
      <c r="M42" s="37">
        <f t="shared" si="11"/>
        <v>11670936.72</v>
      </c>
      <c r="N42" s="37">
        <f t="shared" si="11"/>
        <v>5656635.630000001</v>
      </c>
      <c r="O42" s="37">
        <f>SUM(B42:N42)</f>
        <v>211081949.65</v>
      </c>
      <c r="P42"/>
      <c r="Q42" s="38"/>
      <c r="R42"/>
      <c r="S42"/>
      <c r="T42"/>
      <c r="U42"/>
      <c r="V42"/>
      <c r="W42"/>
      <c r="X42"/>
      <c r="Y42"/>
      <c r="Z42"/>
    </row>
    <row r="43" spans="1:19" ht="18.75" customHeight="1">
      <c r="A43" s="39" t="s">
        <v>59</v>
      </c>
      <c r="B43" s="11">
        <f>'[1]01'!B43+'[1]02'!B43+'[1]03'!B43+'[1]04'!B43+'[1]05'!B43+'[1]06'!B43+'[1]07'!B43+'[1]08'!B43+'[1]09'!B43+'[1]10'!B43+'[1]11'!B43+'[1]12'!B43+'[1]13'!B43+'[1]14'!B43+'[1]15'!B43+'[1]16'!B43+'[1]17'!B43+'[1]18'!B43+'[1]19'!B43+'[1]20'!B43+'[1]21'!B43+'[1]22'!B43+'[1]23'!B43+'[1]24'!B43+'[1]25'!B43+'[1]26'!B43+'[1]27'!B43+'[1]28'!B43+'[1]29'!B43+'[1]30'!B43</f>
        <v>0</v>
      </c>
      <c r="C43" s="11">
        <f>'[1]01'!C43+'[1]02'!C43+'[1]03'!C43+'[1]04'!C43+'[1]05'!C43+'[1]06'!C43+'[1]07'!C43+'[1]08'!C43+'[1]09'!C43+'[1]10'!C43+'[1]11'!C43+'[1]12'!C43+'[1]13'!C43+'[1]14'!C43+'[1]15'!C43+'[1]16'!C43+'[1]17'!C43+'[1]18'!C43+'[1]19'!C43+'[1]20'!C43+'[1]21'!C43+'[1]22'!C43+'[1]23'!C43+'[1]24'!C43+'[1]25'!C43+'[1]26'!C43+'[1]27'!C43+'[1]28'!C43+'[1]29'!C43+'[1]30'!C43</f>
        <v>0</v>
      </c>
      <c r="D43" s="11">
        <v>0</v>
      </c>
      <c r="E43" s="11">
        <f>'[1]01'!E43+'[1]02'!E43+'[1]03'!E43+'[1]04'!E43+'[1]05'!E43+'[1]06'!E43+'[1]07'!E43+'[1]08'!E43+'[1]09'!E43+'[1]10'!E43+'[1]11'!E43+'[1]12'!E43+'[1]13'!E43+'[1]14'!E43+'[1]15'!E43+'[1]16'!E43+'[1]17'!E43+'[1]18'!E43+'[1]19'!E43+'[1]20'!E43+'[1]21'!E43+'[1]22'!E43+'[1]23'!E43+'[1]24'!E43+'[1]25'!E43+'[1]26'!E43+'[1]27'!E43+'[1]28'!E43+'[1]29'!E43+'[1]30'!E43</f>
        <v>0</v>
      </c>
      <c r="F43" s="11">
        <f>'[1]01'!F43+'[1]02'!F43+'[1]03'!F43+'[1]04'!F43+'[1]05'!F43+'[1]06'!F43+'[1]07'!F43+'[1]08'!F43+'[1]09'!F43+'[1]10'!F43+'[1]11'!F43+'[1]12'!F43+'[1]13'!F43+'[1]14'!F43+'[1]15'!F43+'[1]16'!F43+'[1]17'!F43+'[1]18'!F43+'[1]19'!F43+'[1]20'!F43+'[1]21'!F43+'[1]22'!F43+'[1]23'!F43+'[1]24'!F43+'[1]25'!F43+'[1]26'!F43+'[1]27'!F43+'[1]28'!F43+'[1]29'!F43+'[1]30'!F43</f>
        <v>0</v>
      </c>
      <c r="G43" s="11">
        <f>'[1]01'!G43+'[1]02'!G43+'[1]03'!G43+'[1]04'!G43+'[1]05'!G43+'[1]06'!G43+'[1]07'!G43+'[1]08'!G43+'[1]09'!G43+'[1]10'!G43+'[1]11'!G43+'[1]12'!G43+'[1]13'!G43+'[1]14'!G43+'[1]15'!G43+'[1]16'!G43+'[1]17'!G43+'[1]18'!G43+'[1]19'!G43+'[1]20'!G43+'[1]21'!G43+'[1]22'!G43+'[1]23'!G43+'[1]24'!G43+'[1]25'!G43+'[1]26'!G43+'[1]27'!G43+'[1]28'!G43+'[1]29'!G43+'[1]30'!G43</f>
        <v>0</v>
      </c>
      <c r="H43" s="11">
        <v>0</v>
      </c>
      <c r="I43" s="11">
        <f>'[1]01'!I43+'[1]02'!I43+'[1]03'!I43+'[1]04'!I43+'[1]05'!I43+'[1]06'!I43+'[1]07'!I43+'[1]08'!I43+'[1]09'!I43+'[1]10'!I43+'[1]11'!I43+'[1]12'!I43+'[1]13'!I43+'[1]14'!I43+'[1]15'!I43+'[1]16'!I43+'[1]17'!I43+'[1]18'!I43+'[1]19'!I43+'[1]20'!I43+'[1]21'!I43+'[1]22'!I43+'[1]23'!I43+'[1]24'!I43+'[1]25'!I43+'[1]26'!I43+'[1]27'!I43+'[1]28'!I43+'[1]29'!I43+'[1]30'!I43</f>
        <v>0</v>
      </c>
      <c r="J43" s="11">
        <f>'[1]01'!J43+'[1]02'!J43+'[1]03'!J43+'[1]04'!J43+'[1]05'!J43+'[1]06'!J43+'[1]07'!J43+'[1]08'!J43+'[1]09'!J43+'[1]10'!J43+'[1]11'!J43+'[1]12'!J43+'[1]13'!J43+'[1]14'!J43+'[1]15'!J43+'[1]16'!J43+'[1]17'!J43+'[1]18'!J43+'[1]19'!J43+'[1]20'!J43+'[1]21'!J43+'[1]22'!J43+'[1]23'!J43+'[1]24'!J43+'[1]25'!J43+'[1]26'!J43+'[1]27'!J43+'[1]28'!J43+'[1]29'!J43+'[1]30'!J43</f>
        <v>0</v>
      </c>
      <c r="K43" s="11">
        <f>'[1]01'!K43+'[1]02'!K43+'[1]03'!K43+'[1]04'!K43+'[1]05'!K43+'[1]06'!K43+'[1]07'!K43+'[1]08'!K43+'[1]09'!K43+'[1]10'!K43+'[1]11'!K43+'[1]12'!K43+'[1]13'!K43+'[1]14'!K43+'[1]15'!K43+'[1]16'!K43+'[1]17'!K43+'[1]18'!K43+'[1]19'!K43+'[1]20'!K43+'[1]21'!K43+'[1]22'!K43+'[1]23'!K43+'[1]24'!K43+'[1]25'!K43+'[1]26'!K43+'[1]27'!K43+'[1]28'!K43+'[1]29'!K43+'[1]30'!K43</f>
        <v>0</v>
      </c>
      <c r="L43" s="11">
        <f>'[1]01'!L43+'[1]02'!L43+'[1]03'!L43+'[1]04'!L43+'[1]05'!L43+'[1]06'!L43+'[1]07'!L43+'[1]08'!L43+'[1]09'!L43+'[1]10'!L43+'[1]11'!L43+'[1]12'!L43+'[1]13'!L43+'[1]14'!L43+'[1]15'!L43+'[1]16'!L43+'[1]17'!L43+'[1]18'!L43+'[1]19'!L43+'[1]20'!L43+'[1]21'!L43+'[1]22'!L43+'[1]23'!L43+'[1]24'!L43+'[1]25'!L43+'[1]26'!L43+'[1]27'!L43+'[1]28'!L43+'[1]29'!L43+'[1]30'!L43</f>
        <v>0</v>
      </c>
      <c r="M43" s="11">
        <f>'[1]01'!M43+'[1]02'!M43+'[1]03'!M43+'[1]04'!M43+'[1]05'!M43+'[1]06'!M43+'[1]07'!M43+'[1]08'!M43+'[1]09'!M43+'[1]10'!M43+'[1]11'!M43+'[1]12'!M43+'[1]13'!M43+'[1]14'!M43+'[1]15'!M43+'[1]16'!M43+'[1]17'!M43+'[1]18'!M43+'[1]19'!M43+'[1]20'!M43+'[1]21'!M43+'[1]22'!M43+'[1]23'!M43+'[1]24'!M43+'[1]25'!M43+'[1]26'!M43+'[1]27'!M43+'[1]28'!M43+'[1]29'!M43+'[1]30'!M43</f>
        <v>0</v>
      </c>
      <c r="N43" s="11">
        <f>'[1]01'!N43+'[1]02'!N43+'[1]03'!N43+'[1]04'!N43+'[1]05'!N43+'[1]06'!N43+'[1]07'!N43+'[1]08'!N43+'[1]09'!N43+'[1]10'!N43+'[1]11'!N43+'[1]12'!N43+'[1]13'!N43+'[1]14'!N43+'[1]15'!N43+'[1]16'!N43+'[1]17'!N43+'[1]18'!N43+'[1]19'!N43+'[1]20'!N43+'[1]21'!N43+'[1]22'!N43+'[1]23'!N43+'[1]24'!N43+'[1]25'!N43+'[1]26'!N43+'[1]27'!N43+'[1]28'!N43+'[1]29'!N43+'[1]30'!N43</f>
        <v>0</v>
      </c>
      <c r="O43" s="15">
        <f t="shared" si="9"/>
        <v>0</v>
      </c>
      <c r="P43"/>
      <c r="Q43"/>
      <c r="R43"/>
      <c r="S43"/>
    </row>
    <row r="44" spans="1:19" ht="18.75" customHeight="1">
      <c r="A44" s="39" t="s">
        <v>60</v>
      </c>
      <c r="B44" s="11">
        <f>'[1]01'!B44+'[1]02'!B44+'[1]03'!B44+'[1]04'!B44+'[1]05'!B44+'[1]06'!B44+'[1]07'!B44+'[1]08'!B44+'[1]09'!B44+'[1]10'!B44+'[1]11'!B44+'[1]12'!B44+'[1]13'!B44+'[1]14'!B44+'[1]15'!B44+'[1]16'!B44+'[1]17'!B44+'[1]18'!B44+'[1]19'!B44+'[1]20'!B44+'[1]21'!B44+'[1]22'!B44+'[1]23'!B44+'[1]24'!B44+'[1]25'!B44+'[1]26'!B44+'[1]27'!B44+'[1]28'!B44+'[1]29'!B44+'[1]30'!B44</f>
        <v>0</v>
      </c>
      <c r="C44" s="11">
        <f>'[1]01'!C44+'[1]02'!C44+'[1]03'!C44+'[1]04'!C44+'[1]05'!C44+'[1]06'!C44+'[1]07'!C44+'[1]08'!C44+'[1]09'!C44+'[1]10'!C44+'[1]11'!C44+'[1]12'!C44+'[1]13'!C44+'[1]14'!C44+'[1]15'!C44+'[1]16'!C44+'[1]17'!C44+'[1]18'!C44+'[1]19'!C44+'[1]20'!C44+'[1]21'!C44+'[1]22'!C44+'[1]23'!C44+'[1]24'!C44+'[1]25'!C44+'[1]26'!C44+'[1]27'!C44+'[1]28'!C44+'[1]29'!C44+'[1]30'!C44</f>
        <v>0</v>
      </c>
      <c r="D44" s="11">
        <v>0</v>
      </c>
      <c r="E44" s="11">
        <f>'[1]01'!E44+'[1]02'!E44+'[1]03'!E44+'[1]04'!E44+'[1]05'!E44+'[1]06'!E44+'[1]07'!E44+'[1]08'!E44+'[1]09'!E44+'[1]10'!E44+'[1]11'!E44+'[1]12'!E44+'[1]13'!E44+'[1]14'!E44+'[1]15'!E44+'[1]16'!E44+'[1]17'!E44+'[1]18'!E44+'[1]19'!E44+'[1]20'!E44+'[1]21'!E44+'[1]22'!E44+'[1]23'!E44+'[1]24'!E44+'[1]25'!E44+'[1]26'!E44+'[1]27'!E44+'[1]28'!E44+'[1]29'!E44+'[1]30'!E44</f>
        <v>0</v>
      </c>
      <c r="F44" s="11">
        <f>'[1]01'!F44+'[1]02'!F44+'[1]03'!F44+'[1]04'!F44+'[1]05'!F44+'[1]06'!F44+'[1]07'!F44+'[1]08'!F44+'[1]09'!F44+'[1]10'!F44+'[1]11'!F44+'[1]12'!F44+'[1]13'!F44+'[1]14'!F44+'[1]15'!F44+'[1]16'!F44+'[1]17'!F44+'[1]18'!F44+'[1]19'!F44+'[1]20'!F44+'[1]21'!F44+'[1]22'!F44+'[1]23'!F44+'[1]24'!F44+'[1]25'!F44+'[1]26'!F44+'[1]27'!F44+'[1]28'!F44+'[1]29'!F44+'[1]30'!F44</f>
        <v>0</v>
      </c>
      <c r="G44" s="11">
        <f>'[1]01'!G44+'[1]02'!G44+'[1]03'!G44+'[1]04'!G44+'[1]05'!G44+'[1]06'!G44+'[1]07'!G44+'[1]08'!G44+'[1]09'!G44+'[1]10'!G44+'[1]11'!G44+'[1]12'!G44+'[1]13'!G44+'[1]14'!G44+'[1]15'!G44+'[1]16'!G44+'[1]17'!G44+'[1]18'!G44+'[1]19'!G44+'[1]20'!G44+'[1]21'!G44+'[1]22'!G44+'[1]23'!G44+'[1]24'!G44+'[1]25'!G44+'[1]26'!G44+'[1]27'!G44+'[1]28'!G44+'[1]29'!G44+'[1]30'!G44</f>
        <v>0</v>
      </c>
      <c r="H44" s="11">
        <v>0</v>
      </c>
      <c r="I44" s="11">
        <f>'[1]01'!I44+'[1]02'!I44+'[1]03'!I44+'[1]04'!I44+'[1]05'!I44+'[1]06'!I44+'[1]07'!I44+'[1]08'!I44+'[1]09'!I44+'[1]10'!I44+'[1]11'!I44+'[1]12'!I44+'[1]13'!I44+'[1]14'!I44+'[1]15'!I44+'[1]16'!I44+'[1]17'!I44+'[1]18'!I44+'[1]19'!I44+'[1]20'!I44+'[1]21'!I44+'[1]22'!I44+'[1]23'!I44+'[1]24'!I44+'[1]25'!I44+'[1]26'!I44+'[1]27'!I44+'[1]28'!I44+'[1]29'!I44+'[1]30'!I44</f>
        <v>0</v>
      </c>
      <c r="J44" s="11">
        <f>'[1]01'!J44+'[1]02'!J44+'[1]03'!J44+'[1]04'!J44+'[1]05'!J44+'[1]06'!J44+'[1]07'!J44+'[1]08'!J44+'[1]09'!J44+'[1]10'!J44+'[1]11'!J44+'[1]12'!J44+'[1]13'!J44+'[1]14'!J44+'[1]15'!J44+'[1]16'!J44+'[1]17'!J44+'[1]18'!J44+'[1]19'!J44+'[1]20'!J44+'[1]21'!J44+'[1]22'!J44+'[1]23'!J44+'[1]24'!J44+'[1]25'!J44+'[1]26'!J44+'[1]27'!J44+'[1]28'!J44+'[1]29'!J44+'[1]30'!J44</f>
        <v>0</v>
      </c>
      <c r="K44" s="11">
        <f>'[1]01'!K44+'[1]02'!K44+'[1]03'!K44+'[1]04'!K44+'[1]05'!K44+'[1]06'!K44+'[1]07'!K44+'[1]08'!K44+'[1]09'!K44+'[1]10'!K44+'[1]11'!K44+'[1]12'!K44+'[1]13'!K44+'[1]14'!K44+'[1]15'!K44+'[1]16'!K44+'[1]17'!K44+'[1]18'!K44+'[1]19'!K44+'[1]20'!K44+'[1]21'!K44+'[1]22'!K44+'[1]23'!K44+'[1]24'!K44+'[1]25'!K44+'[1]26'!K44+'[1]27'!K44+'[1]28'!K44+'[1]29'!K44+'[1]30'!K44</f>
        <v>0</v>
      </c>
      <c r="L44" s="11">
        <f>'[1]01'!L44+'[1]02'!L44+'[1]03'!L44+'[1]04'!L44+'[1]05'!L44+'[1]06'!L44+'[1]07'!L44+'[1]08'!L44+'[1]09'!L44+'[1]10'!L44+'[1]11'!L44+'[1]12'!L44+'[1]13'!L44+'[1]14'!L44+'[1]15'!L44+'[1]16'!L44+'[1]17'!L44+'[1]18'!L44+'[1]19'!L44+'[1]20'!L44+'[1]21'!L44+'[1]22'!L44+'[1]23'!L44+'[1]24'!L44+'[1]25'!L44+'[1]26'!L44+'[1]27'!L44+'[1]28'!L44+'[1]29'!L44+'[1]30'!L44</f>
        <v>0</v>
      </c>
      <c r="M44" s="11">
        <f>'[1]01'!M44+'[1]02'!M44+'[1]03'!M44+'[1]04'!M44+'[1]05'!M44+'[1]06'!M44+'[1]07'!M44+'[1]08'!M44+'[1]09'!M44+'[1]10'!M44+'[1]11'!M44+'[1]12'!M44+'[1]13'!M44+'[1]14'!M44+'[1]15'!M44+'[1]16'!M44+'[1]17'!M44+'[1]18'!M44+'[1]19'!M44+'[1]20'!M44+'[1]21'!M44+'[1]22'!M44+'[1]23'!M44+'[1]24'!M44+'[1]25'!M44+'[1]26'!M44+'[1]27'!M44+'[1]28'!M44+'[1]29'!M44+'[1]30'!M44</f>
        <v>0</v>
      </c>
      <c r="N44" s="11">
        <f>'[1]01'!N44+'[1]02'!N44+'[1]03'!N44+'[1]04'!N44+'[1]05'!N44+'[1]06'!N44+'[1]07'!N44+'[1]08'!N44+'[1]09'!N44+'[1]10'!N44+'[1]11'!N44+'[1]12'!N44+'[1]13'!N44+'[1]14'!N44+'[1]15'!N44+'[1]16'!N44+'[1]17'!N44+'[1]18'!N44+'[1]19'!N44+'[1]20'!N44+'[1]21'!N44+'[1]22'!N44+'[1]23'!N44+'[1]24'!N44+'[1]25'!N44+'[1]26'!N44+'[1]27'!N44+'[1]28'!N44+'[1]29'!N44+'[1]30'!N44</f>
        <v>0</v>
      </c>
      <c r="O44" s="15">
        <f t="shared" si="9"/>
        <v>0</v>
      </c>
      <c r="P44"/>
      <c r="Q44"/>
      <c r="R44"/>
      <c r="S44"/>
    </row>
    <row r="45" spans="1:19" ht="15.75">
      <c r="A45" s="40"/>
      <c r="B45" s="41"/>
      <c r="C45" s="41"/>
      <c r="D45" s="42"/>
      <c r="E45" s="42"/>
      <c r="F45" s="42"/>
      <c r="G45" s="42"/>
      <c r="H45" s="42"/>
      <c r="I45" s="41"/>
      <c r="J45" s="42"/>
      <c r="K45" s="42"/>
      <c r="L45" s="42"/>
      <c r="M45" s="42"/>
      <c r="N45" s="42"/>
      <c r="O45" s="43"/>
      <c r="P45" s="44"/>
      <c r="Q45"/>
      <c r="R45" s="38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4"/>
      <c r="Q46"/>
      <c r="R46" s="38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3" t="s">
        <v>61</v>
      </c>
      <c r="B48" s="52">
        <f aca="true" t="shared" si="12" ref="B48:O48">SUM(B49:B59)</f>
        <v>26305699.490000002</v>
      </c>
      <c r="C48" s="52">
        <f t="shared" si="12"/>
        <v>19684194.419999998</v>
      </c>
      <c r="D48" s="52">
        <f t="shared" si="12"/>
        <v>14136313.3</v>
      </c>
      <c r="E48" s="52">
        <f t="shared" si="12"/>
        <v>4786282.409999999</v>
      </c>
      <c r="F48" s="52">
        <f t="shared" si="12"/>
        <v>19026009.7</v>
      </c>
      <c r="G48" s="52">
        <f t="shared" si="12"/>
        <v>25063512.779999997</v>
      </c>
      <c r="H48" s="52">
        <f t="shared" si="12"/>
        <v>5586150.789999999</v>
      </c>
      <c r="I48" s="52">
        <f t="shared" si="12"/>
        <v>18569339.55</v>
      </c>
      <c r="J48" s="52">
        <f t="shared" si="12"/>
        <v>16782431.860000003</v>
      </c>
      <c r="K48" s="52">
        <f t="shared" si="12"/>
        <v>22453641.599999994</v>
      </c>
      <c r="L48" s="52">
        <f t="shared" si="12"/>
        <v>21360801.389999997</v>
      </c>
      <c r="M48" s="52">
        <f t="shared" si="12"/>
        <v>11670936.740000002</v>
      </c>
      <c r="N48" s="52">
        <f t="shared" si="12"/>
        <v>5656635.63</v>
      </c>
      <c r="O48" s="37">
        <f t="shared" si="12"/>
        <v>211081949.66000003</v>
      </c>
      <c r="Q48"/>
    </row>
    <row r="49" spans="1:18" ht="18.75" customHeight="1">
      <c r="A49" s="25" t="s">
        <v>62</v>
      </c>
      <c r="B49" s="52">
        <v>21953070.750000004</v>
      </c>
      <c r="C49" s="52">
        <v>15194332.749999996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37147403.5</v>
      </c>
      <c r="P49"/>
      <c r="Q49"/>
      <c r="R49" s="38"/>
    </row>
    <row r="50" spans="1:16" ht="18.75" customHeight="1">
      <c r="A50" s="25" t="s">
        <v>63</v>
      </c>
      <c r="B50" s="52">
        <v>4352628.74</v>
      </c>
      <c r="C50" s="52">
        <v>4489861.670000002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8842490.410000002</v>
      </c>
      <c r="P50"/>
    </row>
    <row r="51" spans="1:17" ht="18.75" customHeight="1">
      <c r="A51" s="25" t="s">
        <v>64</v>
      </c>
      <c r="B51" s="53">
        <v>0</v>
      </c>
      <c r="C51" s="53">
        <v>0</v>
      </c>
      <c r="D51" s="32">
        <v>14136313.3</v>
      </c>
      <c r="E51" s="53">
        <v>0</v>
      </c>
      <c r="F51" s="53">
        <v>0</v>
      </c>
      <c r="G51" s="53">
        <v>0</v>
      </c>
      <c r="H51" s="52">
        <v>5586150.789999999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19722464.09</v>
      </c>
      <c r="Q51"/>
    </row>
    <row r="52" spans="1:18" ht="18.75" customHeight="1">
      <c r="A52" s="25" t="s">
        <v>65</v>
      </c>
      <c r="B52" s="53">
        <v>0</v>
      </c>
      <c r="C52" s="53">
        <v>0</v>
      </c>
      <c r="D52" s="53">
        <v>0</v>
      </c>
      <c r="E52" s="32">
        <v>4786282.409999999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4786282.409999999</v>
      </c>
      <c r="R52"/>
    </row>
    <row r="53" spans="1:19" ht="18.75" customHeight="1">
      <c r="A53" s="25" t="s">
        <v>66</v>
      </c>
      <c r="B53" s="53">
        <v>0</v>
      </c>
      <c r="C53" s="53">
        <v>0</v>
      </c>
      <c r="D53" s="53">
        <v>0</v>
      </c>
      <c r="E53" s="53">
        <v>0</v>
      </c>
      <c r="F53" s="32">
        <v>19026009.7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19026009.7</v>
      </c>
      <c r="S53"/>
    </row>
    <row r="54" spans="1:20" ht="18.75" customHeight="1">
      <c r="A54" s="25" t="s">
        <v>67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25063512.779999997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25063512.779999997</v>
      </c>
      <c r="T54"/>
    </row>
    <row r="55" spans="1:21" ht="18.75" customHeight="1">
      <c r="A55" s="25" t="s">
        <v>68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18569339.55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18569339.55</v>
      </c>
      <c r="U55"/>
    </row>
    <row r="56" spans="1:22" ht="18.75" customHeight="1">
      <c r="A56" s="25" t="s">
        <v>69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16782431.860000003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16782431.860000003</v>
      </c>
      <c r="V56"/>
    </row>
    <row r="57" spans="1:23" ht="18.75" customHeight="1">
      <c r="A57" s="25" t="s">
        <v>70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22453641.599999994</v>
      </c>
      <c r="L57" s="32">
        <v>21360801.389999997</v>
      </c>
      <c r="M57" s="53">
        <v>0</v>
      </c>
      <c r="N57" s="53">
        <v>0</v>
      </c>
      <c r="O57" s="37">
        <f t="shared" si="13"/>
        <v>43814442.989999995</v>
      </c>
      <c r="P57"/>
      <c r="W57"/>
    </row>
    <row r="58" spans="1:25" ht="18.75" customHeight="1">
      <c r="A58" s="25" t="s">
        <v>71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11670936.740000002</v>
      </c>
      <c r="N58" s="53">
        <v>0</v>
      </c>
      <c r="O58" s="37">
        <f t="shared" si="13"/>
        <v>11670936.740000002</v>
      </c>
      <c r="R58"/>
      <c r="Y58"/>
    </row>
    <row r="59" spans="1:26" ht="18.75" customHeight="1">
      <c r="A59" s="40" t="s">
        <v>72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5656635.63</v>
      </c>
      <c r="O59" s="56">
        <f t="shared" si="13"/>
        <v>5656635.63</v>
      </c>
      <c r="P59"/>
      <c r="S59"/>
      <c r="Z59"/>
    </row>
    <row r="60" spans="1:12" ht="21" customHeight="1">
      <c r="A60" s="57" t="s">
        <v>73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</row>
    <row r="62" spans="2:12" ht="13.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3.5">
      <c r="B63" s="58"/>
      <c r="C63" s="58"/>
      <c r="D63"/>
      <c r="E63"/>
      <c r="F63"/>
      <c r="G63"/>
      <c r="H63"/>
      <c r="I63"/>
      <c r="J63"/>
      <c r="K63"/>
      <c r="L63"/>
    </row>
    <row r="64" spans="2:12" ht="13.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3.5">
      <c r="B65"/>
      <c r="C65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ht="13.5">
      <c r="K71"/>
    </row>
    <row r="72" ht="13.5">
      <c r="L72"/>
    </row>
    <row r="73" ht="13.5">
      <c r="M73"/>
    </row>
    <row r="74" ht="13.5">
      <c r="N74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2021-05-11T11:41:53Z</dcterms:created>
  <dcterms:modified xsi:type="dcterms:W3CDTF">2021-05-11T11:46:33Z</dcterms:modified>
  <cp:category/>
  <cp:version/>
  <cp:contentType/>
  <cp:contentStatus/>
</cp:coreProperties>
</file>