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<sst xmlns="http://schemas.openxmlformats.org/spreadsheetml/2006/main" count="77" uniqueCount="74">
  <si>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</si>
  <si>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</si>
  <si>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</si>
  <si>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</si>
  <si>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</si>
  <si>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</si>
  <si>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</si>
  <si>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</si>
  <si>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</si>
  <si>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</si>
  <si>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</si>
  <si>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</si>
  <si>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</si>
  <si>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</si>
  <si>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</si>
  <si>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</si>
  <si>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</si>
  <si>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</si>
  <si>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</si>
  <si>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</si>
  <si>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</si>
  <si>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</si>
  <si>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</si>
  <si>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</si>
  <si>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</si>
  <si>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</si>
  <si>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</si>
  <si>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</si>
  <si>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</si>
  <si>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</si>
  <si>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</si>
  <si>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</si>
  <si>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</si>
  <si>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</si>
  <si>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</si>
  <si>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</si>
  <si>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</si>
  <si>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</si>
  <si>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</si>
  <si>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</si>
  <si>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</si>
  <si>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</si>
  <si>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</si>
  <si>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</si>
  <si>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</si>
  <si>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</si>
  <si>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</si>
  <si>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</si>
  <si>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</si>
  <si>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</si>
  <si>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</si>
  <si>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</si>
  <si>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</si>
  <si>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</si>
  <si>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</si>
  <si>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</si>
  <si>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</si>
  <si>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</si>
  <si>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</si>
  <si>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</si>
  <si>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</si>
  <si>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</si>
  <si>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</si>
  <si>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</si>
  <si>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</si>
  <si>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</si>
  <si>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</si>
  <si>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</si>
  <si>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</si>
  <si>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</si>
  <si>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</si>
  <si>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</si>
  <si>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</si>
  <si>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15/11/19 - VENCIMENTO 25/11/19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</si>
</sst>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212847</v>
      </c>
      <c r="C7" s="9">
        <f t="shared" si="0"/>
        <v>137891</v>
      </c>
      <c r="D7" s="9">
        <f t="shared" si="0"/>
        <v>164312</v>
      </c>
      <c r="E7" s="9">
        <f t="shared" si="0"/>
        <v>26726</v>
      </c>
      <c r="F7" s="9">
        <f t="shared" si="0"/>
        <v>139337</v>
      </c>
      <c r="G7" s="9">
        <f t="shared" si="0"/>
        <v>215481</v>
      </c>
      <c r="H7" s="9">
        <f t="shared" si="0"/>
        <v>24844</v>
      </c>
      <c r="I7" s="9">
        <f t="shared" si="0"/>
        <v>136437</v>
      </c>
      <c r="J7" s="9">
        <f t="shared" si="0"/>
        <v>127121</v>
      </c>
      <c r="K7" s="9">
        <f t="shared" si="0"/>
        <v>201170</v>
      </c>
      <c r="L7" s="9">
        <f t="shared" si="0"/>
        <v>164569</v>
      </c>
      <c r="M7" s="9">
        <f t="shared" si="0"/>
        <v>54012</v>
      </c>
      <c r="N7" s="9">
        <f t="shared" si="0"/>
        <v>35307</v>
      </c>
      <c r="O7" s="9">
        <f t="shared" si="0"/>
        <v>1640054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12092</v>
      </c>
      <c r="C8" s="11">
        <f t="shared" si="1"/>
        <v>10198</v>
      </c>
      <c r="D8" s="11">
        <f t="shared" si="1"/>
        <v>8613</v>
      </c>
      <c r="E8" s="11">
        <f t="shared" si="1"/>
        <v>1195</v>
      </c>
      <c r="F8" s="11">
        <f t="shared" si="1"/>
        <v>7260</v>
      </c>
      <c r="G8" s="11">
        <f t="shared" si="1"/>
        <v>13099</v>
      </c>
      <c r="H8" s="11">
        <f t="shared" si="1"/>
        <v>1375</v>
      </c>
      <c r="I8" s="11">
        <f t="shared" si="1"/>
        <v>10634</v>
      </c>
      <c r="J8" s="11">
        <f t="shared" si="1"/>
        <v>8739</v>
      </c>
      <c r="K8" s="11">
        <f t="shared" si="1"/>
        <v>9312</v>
      </c>
      <c r="L8" s="11">
        <f t="shared" si="1"/>
        <v>7743</v>
      </c>
      <c r="M8" s="11">
        <f t="shared" si="1"/>
        <v>3353</v>
      </c>
      <c r="N8" s="11">
        <f t="shared" si="1"/>
        <v>2516</v>
      </c>
      <c r="O8" s="11">
        <f t="shared" si="1"/>
        <v>96129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12092</v>
      </c>
      <c r="C9" s="11">
        <v>10198</v>
      </c>
      <c r="D9" s="11">
        <v>8613</v>
      </c>
      <c r="E9" s="11">
        <v>1195</v>
      </c>
      <c r="F9" s="11">
        <v>7260</v>
      </c>
      <c r="G9" s="11">
        <v>13099</v>
      </c>
      <c r="H9" s="11">
        <v>1372</v>
      </c>
      <c r="I9" s="11">
        <v>10632</v>
      </c>
      <c r="J9" s="11">
        <v>8739</v>
      </c>
      <c r="K9" s="11">
        <v>9305</v>
      </c>
      <c r="L9" s="11">
        <v>7743</v>
      </c>
      <c r="M9" s="11">
        <v>3350</v>
      </c>
      <c r="N9" s="11">
        <v>2516</v>
      </c>
      <c r="O9" s="11">
        <f>SUM(B9:N9)</f>
        <v>96114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7</v>
      </c>
      <c r="L10" s="13">
        <v>0</v>
      </c>
      <c r="M10" s="13">
        <v>3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200755</v>
      </c>
      <c r="C11" s="13">
        <v>127693</v>
      </c>
      <c r="D11" s="13">
        <v>155699</v>
      </c>
      <c r="E11" s="13">
        <v>25531</v>
      </c>
      <c r="F11" s="13">
        <v>132077</v>
      </c>
      <c r="G11" s="13">
        <v>202382</v>
      </c>
      <c r="H11" s="13">
        <v>23469</v>
      </c>
      <c r="I11" s="13">
        <v>125803</v>
      </c>
      <c r="J11" s="13">
        <v>118382</v>
      </c>
      <c r="K11" s="13">
        <v>191858</v>
      </c>
      <c r="L11" s="13">
        <v>156826</v>
      </c>
      <c r="M11" s="13">
        <v>50659</v>
      </c>
      <c r="N11" s="13">
        <v>32791</v>
      </c>
      <c r="O11" s="11">
        <f>SUM(B11:N11)</f>
        <v>1543925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527094.3200000001</v>
      </c>
      <c r="C17" s="24">
        <f aca="true" t="shared" si="2" ref="C17:O17">C18+C19+C20+C21+C22+C23</f>
        <v>369236.52999999997</v>
      </c>
      <c r="D17" s="24">
        <f t="shared" si="2"/>
        <v>335360.08999999997</v>
      </c>
      <c r="E17" s="24">
        <f t="shared" si="2"/>
        <v>83682.84000000001</v>
      </c>
      <c r="F17" s="24">
        <f t="shared" si="2"/>
        <v>361010.47</v>
      </c>
      <c r="G17" s="24">
        <f t="shared" si="2"/>
        <v>472207.55</v>
      </c>
      <c r="H17" s="24">
        <f t="shared" si="2"/>
        <v>100388.65</v>
      </c>
      <c r="I17" s="24">
        <f t="shared" si="2"/>
        <v>333079.25</v>
      </c>
      <c r="J17" s="24">
        <f t="shared" si="2"/>
        <v>340532.97</v>
      </c>
      <c r="K17" s="24">
        <f t="shared" si="2"/>
        <v>474432.74000000005</v>
      </c>
      <c r="L17" s="24">
        <f t="shared" si="2"/>
        <v>445614.09</v>
      </c>
      <c r="M17" s="24">
        <f t="shared" si="2"/>
        <v>210101.84</v>
      </c>
      <c r="N17" s="24">
        <f t="shared" si="2"/>
        <v>101340.67</v>
      </c>
      <c r="O17" s="24">
        <f t="shared" si="2"/>
        <v>4154082.01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475542.77</v>
      </c>
      <c r="C18" s="22">
        <f t="shared" si="3"/>
        <v>318183.48</v>
      </c>
      <c r="D18" s="22">
        <f t="shared" si="3"/>
        <v>332436.04</v>
      </c>
      <c r="E18" s="22">
        <f t="shared" si="3"/>
        <v>92501.36</v>
      </c>
      <c r="F18" s="22">
        <f t="shared" si="3"/>
        <v>326633.8</v>
      </c>
      <c r="G18" s="22">
        <f t="shared" si="3"/>
        <v>415253.44</v>
      </c>
      <c r="H18" s="22">
        <f t="shared" si="3"/>
        <v>64194.41</v>
      </c>
      <c r="I18" s="22">
        <f t="shared" si="3"/>
        <v>312331.58</v>
      </c>
      <c r="J18" s="22">
        <f t="shared" si="3"/>
        <v>292899.5</v>
      </c>
      <c r="K18" s="22">
        <f t="shared" si="3"/>
        <v>438429.9</v>
      </c>
      <c r="L18" s="22">
        <f t="shared" si="3"/>
        <v>408196.95</v>
      </c>
      <c r="M18" s="22">
        <f t="shared" si="3"/>
        <v>154771.39</v>
      </c>
      <c r="N18" s="22">
        <f t="shared" si="3"/>
        <v>91431.01</v>
      </c>
      <c r="O18" s="27">
        <f aca="true" t="shared" si="4" ref="O18:O23">SUM(B18:N18)</f>
        <v>3722805.63</v>
      </c>
    </row>
    <row r="19" spans="1:23" ht="18.75" customHeight="1">
      <c r="A19" s="26" t="s">
        <v>36</v>
      </c>
      <c r="B19" s="16">
        <f>IF(B15&lt;&gt;0,ROUND((B15-1)*B18,2),0)</f>
        <v>9626.03</v>
      </c>
      <c r="C19" s="22">
        <f aca="true" t="shared" si="5" ref="C19:N19">IF(C15&lt;&gt;0,ROUND((C15-1)*C18,2),0)</f>
        <v>11363.57</v>
      </c>
      <c r="D19" s="22">
        <f t="shared" si="5"/>
        <v>-6794.88</v>
      </c>
      <c r="E19" s="22">
        <f t="shared" si="5"/>
        <v>-9681.79</v>
      </c>
      <c r="F19" s="22">
        <f t="shared" si="5"/>
        <v>9884.93</v>
      </c>
      <c r="G19" s="22">
        <f t="shared" si="5"/>
        <v>35654.19</v>
      </c>
      <c r="H19" s="22">
        <f t="shared" si="5"/>
        <v>38903.77</v>
      </c>
      <c r="I19" s="22">
        <f t="shared" si="5"/>
        <v>1034.35</v>
      </c>
      <c r="J19" s="22">
        <f t="shared" si="5"/>
        <v>15346.32</v>
      </c>
      <c r="K19" s="22">
        <f t="shared" si="5"/>
        <v>-12348.99</v>
      </c>
      <c r="L19" s="22">
        <f t="shared" si="5"/>
        <v>-1788.63</v>
      </c>
      <c r="M19" s="22">
        <f t="shared" si="5"/>
        <v>18123.92</v>
      </c>
      <c r="N19" s="22">
        <f t="shared" si="5"/>
        <v>-3361.25</v>
      </c>
      <c r="O19" s="27">
        <f t="shared" si="4"/>
        <v>105961.54000000001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173302.3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-51995.6</v>
      </c>
      <c r="C25" s="31">
        <f>+C26+C28+C39+C40+C43-C44</f>
        <v>-43851.4</v>
      </c>
      <c r="D25" s="31">
        <f t="shared" si="6"/>
        <v>-120921.78</v>
      </c>
      <c r="E25" s="31">
        <f t="shared" si="6"/>
        <v>-5138.5</v>
      </c>
      <c r="F25" s="31">
        <f t="shared" si="6"/>
        <v>-31218</v>
      </c>
      <c r="G25" s="31">
        <f t="shared" si="6"/>
        <v>-56325.7</v>
      </c>
      <c r="H25" s="31">
        <f t="shared" si="6"/>
        <v>-5899.6</v>
      </c>
      <c r="I25" s="31">
        <f t="shared" si="6"/>
        <v>-45717.6</v>
      </c>
      <c r="J25" s="31">
        <f t="shared" si="6"/>
        <v>-37577.7</v>
      </c>
      <c r="K25" s="31">
        <f t="shared" si="6"/>
        <v>-40011.5</v>
      </c>
      <c r="L25" s="31">
        <f t="shared" si="6"/>
        <v>-33294.9</v>
      </c>
      <c r="M25" s="31">
        <f t="shared" si="6"/>
        <v>-14405</v>
      </c>
      <c r="N25" s="31">
        <f t="shared" si="6"/>
        <v>-10818.8</v>
      </c>
      <c r="O25" s="31">
        <f t="shared" si="6"/>
        <v>-497176.08</v>
      </c>
    </row>
    <row r="26" spans="1:15" ht="18.75" customHeight="1">
      <c r="A26" s="26" t="s">
        <v>42</v>
      </c>
      <c r="B26" s="32">
        <f>+B27</f>
        <v>-51995.6</v>
      </c>
      <c r="C26" s="32">
        <f>+C27</f>
        <v>-43851.4</v>
      </c>
      <c r="D26" s="32">
        <f aca="true" t="shared" si="7" ref="D26:O26">+D27</f>
        <v>-37035.9</v>
      </c>
      <c r="E26" s="32">
        <f t="shared" si="7"/>
        <v>-5138.5</v>
      </c>
      <c r="F26" s="32">
        <f t="shared" si="7"/>
        <v>-31218</v>
      </c>
      <c r="G26" s="32">
        <f t="shared" si="7"/>
        <v>-56325.7</v>
      </c>
      <c r="H26" s="32">
        <f t="shared" si="7"/>
        <v>-5899.6</v>
      </c>
      <c r="I26" s="32">
        <f t="shared" si="7"/>
        <v>-45717.6</v>
      </c>
      <c r="J26" s="32">
        <f t="shared" si="7"/>
        <v>-37577.7</v>
      </c>
      <c r="K26" s="32">
        <f t="shared" si="7"/>
        <v>-40011.5</v>
      </c>
      <c r="L26" s="32">
        <f t="shared" si="7"/>
        <v>-33294.9</v>
      </c>
      <c r="M26" s="32">
        <f t="shared" si="7"/>
        <v>-14405</v>
      </c>
      <c r="N26" s="32">
        <f t="shared" si="7"/>
        <v>-10818.8</v>
      </c>
      <c r="O26" s="32">
        <f t="shared" si="7"/>
        <v>-413290.2</v>
      </c>
    </row>
    <row r="27" spans="1:26" ht="18.75" customHeight="1">
      <c r="A27" s="28" t="s">
        <v>43</v>
      </c>
      <c r="B27" s="16">
        <f>ROUND((-B9)*$G$3,2)</f>
        <v>-51995.6</v>
      </c>
      <c r="C27" s="16">
        <f aca="true" t="shared" si="8" ref="C27:N27">ROUND((-C9)*$G$3,2)</f>
        <v>-43851.4</v>
      </c>
      <c r="D27" s="16">
        <f t="shared" si="8"/>
        <v>-37035.9</v>
      </c>
      <c r="E27" s="16">
        <f t="shared" si="8"/>
        <v>-5138.5</v>
      </c>
      <c r="F27" s="16">
        <f t="shared" si="8"/>
        <v>-31218</v>
      </c>
      <c r="G27" s="16">
        <f t="shared" si="8"/>
        <v>-56325.7</v>
      </c>
      <c r="H27" s="16">
        <f t="shared" si="8"/>
        <v>-5899.6</v>
      </c>
      <c r="I27" s="16">
        <f t="shared" si="8"/>
        <v>-45717.6</v>
      </c>
      <c r="J27" s="16">
        <f t="shared" si="8"/>
        <v>-37577.7</v>
      </c>
      <c r="K27" s="16">
        <f t="shared" si="8"/>
        <v>-40011.5</v>
      </c>
      <c r="L27" s="16">
        <f t="shared" si="8"/>
        <v>-33294.9</v>
      </c>
      <c r="M27" s="16">
        <f t="shared" si="8"/>
        <v>-14405</v>
      </c>
      <c r="N27" s="16">
        <f t="shared" si="8"/>
        <v>-10818.8</v>
      </c>
      <c r="O27" s="33">
        <f aca="true" t="shared" si="9" ref="O27:O44">SUM(B27:N27)</f>
        <v>-413290.2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475098.7200000001</v>
      </c>
      <c r="C42" s="37">
        <f aca="true" t="shared" si="11" ref="C42:N42">+C17+C25</f>
        <v>325385.12999999995</v>
      </c>
      <c r="D42" s="37">
        <f t="shared" si="11"/>
        <v>214438.30999999997</v>
      </c>
      <c r="E42" s="37">
        <f t="shared" si="11"/>
        <v>78544.34000000001</v>
      </c>
      <c r="F42" s="37">
        <f t="shared" si="11"/>
        <v>329792.47</v>
      </c>
      <c r="G42" s="37">
        <f t="shared" si="11"/>
        <v>415881.85</v>
      </c>
      <c r="H42" s="37">
        <f t="shared" si="11"/>
        <v>94489.04999999999</v>
      </c>
      <c r="I42" s="37">
        <f t="shared" si="11"/>
        <v>287361.65</v>
      </c>
      <c r="J42" s="37">
        <f t="shared" si="11"/>
        <v>302955.26999999996</v>
      </c>
      <c r="K42" s="37">
        <f t="shared" si="11"/>
        <v>434421.24000000005</v>
      </c>
      <c r="L42" s="37">
        <f t="shared" si="11"/>
        <v>412319.19</v>
      </c>
      <c r="M42" s="37">
        <f t="shared" si="11"/>
        <v>195696.84</v>
      </c>
      <c r="N42" s="37">
        <f t="shared" si="11"/>
        <v>90521.87</v>
      </c>
      <c r="O42" s="37">
        <f>SUM(B42:N42)</f>
        <v>3656905.93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-83885.88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-83885.88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 s="44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475098.71</v>
      </c>
      <c r="C48" s="52">
        <f t="shared" si="12"/>
        <v>325385.13</v>
      </c>
      <c r="D48" s="52">
        <f t="shared" si="12"/>
        <v>214438.31</v>
      </c>
      <c r="E48" s="52">
        <f t="shared" si="12"/>
        <v>78544.34</v>
      </c>
      <c r="F48" s="52">
        <f t="shared" si="12"/>
        <v>329792.47</v>
      </c>
      <c r="G48" s="52">
        <f t="shared" si="12"/>
        <v>415881.84</v>
      </c>
      <c r="H48" s="52">
        <f t="shared" si="12"/>
        <v>94489.05</v>
      </c>
      <c r="I48" s="52">
        <f t="shared" si="12"/>
        <v>287361.65</v>
      </c>
      <c r="J48" s="52">
        <f t="shared" si="12"/>
        <v>302955.26</v>
      </c>
      <c r="K48" s="52">
        <f t="shared" si="12"/>
        <v>434421.24</v>
      </c>
      <c r="L48" s="52">
        <f t="shared" si="12"/>
        <v>412319.19</v>
      </c>
      <c r="M48" s="52">
        <f t="shared" si="12"/>
        <v>195696.84</v>
      </c>
      <c r="N48" s="52">
        <f t="shared" si="12"/>
        <v>90521.87</v>
      </c>
      <c r="O48" s="37">
        <f t="shared" si="12"/>
        <v>3656905.8999999994</v>
      </c>
      <c r="Q48"/>
    </row>
    <row r="49" spans="1:18" ht="18.75" customHeight="1">
      <c r="A49" s="26" t="s">
        <v>61</v>
      </c>
      <c r="B49" s="52">
        <v>398531.01</v>
      </c>
      <c r="C49" s="52">
        <v>253829.68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652360.69</v>
      </c>
      <c r="P49"/>
      <c r="Q49"/>
      <c r="R49" s="44"/>
    </row>
    <row r="50" spans="1:16" ht="18.75" customHeight="1">
      <c r="A50" s="26" t="s">
        <v>62</v>
      </c>
      <c r="B50" s="53">
        <v>76567.7</v>
      </c>
      <c r="C50" s="53">
        <v>71555.45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148123.15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214438.31</v>
      </c>
      <c r="E51" s="53">
        <v>0</v>
      </c>
      <c r="F51" s="53">
        <v>0</v>
      </c>
      <c r="G51" s="53">
        <v>0</v>
      </c>
      <c r="H51" s="52">
        <v>94489.05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308927.36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78544.34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78544.34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329792.47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329792.47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415881.84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415881.84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287361.65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287361.65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302955.26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302955.26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434421.24</v>
      </c>
      <c r="L57" s="32">
        <v>412319.19</v>
      </c>
      <c r="M57" s="53">
        <v>0</v>
      </c>
      <c r="N57" s="53">
        <v>0</v>
      </c>
      <c r="O57" s="37">
        <f t="shared" si="13"/>
        <v>846740.4299999999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195696.84</v>
      </c>
      <c r="N58" s="53">
        <v>0</v>
      </c>
      <c r="O58" s="37">
        <f t="shared" si="13"/>
        <v>195696.84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90521.87</v>
      </c>
      <c r="O59" s="56">
        <f t="shared" si="13"/>
        <v>90521.87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2019-11-22T17:20:38Z</dcterms:modified>
  <cp:category/>
  <cp:version/>
  <cp:contentType/>
  <cp:contentStatus/>
</cp:coreProperties>
</file>