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<sst xmlns="http://schemas.openxmlformats.org/spreadsheetml/2006/main" count="77" uniqueCount="74">
  <si>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</si>
  <si>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</si>
  <si>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</si>
  <si>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</si>
  <si>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</si>
  <si>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</si>
  <si>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</si>
  <si>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</si>
  <si>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</si>
  <si>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</si>
  <si>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</si>
  <si>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</si>
  <si>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</si>
  <si>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</si>
  <si>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</si>
  <si>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</si>
  <si>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</si>
  <si>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</si>
  <si>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</si>
  <si>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</si>
  <si>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</si>
  <si>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</si>
  <si>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</si>
  <si>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</si>
  <si>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</si>
  <si>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</si>
  <si>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</si>
  <si>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</si>
  <si>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</si>
  <si>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</si>
  <si>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</si>
  <si>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</si>
  <si>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</si>
  <si>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</si>
  <si>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</si>
  <si>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</si>
  <si>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</si>
  <si>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</si>
  <si>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</si>
  <si>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</si>
  <si>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</si>
  <si>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</si>
  <si>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</si>
  <si>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</si>
  <si>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</si>
  <si>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</si>
  <si>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</si>
  <si>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</si>
  <si>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</si>
  <si>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</si>
  <si>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</si>
  <si>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</si>
  <si>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</si>
  <si>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</si>
  <si>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</si>
  <si>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</si>
  <si>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</si>
  <si>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</si>
  <si>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</si>
  <si>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</si>
  <si>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</si>
  <si>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</si>
  <si>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</si>
  <si>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</si>
  <si>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</si>
  <si>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</si>
  <si>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</si>
  <si>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</si>
  <si>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</si>
  <si>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</si>
  <si>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</si>
  <si>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</si>
  <si>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</si>
  <si>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13/11/19 - VENCIMENTO 22/11/19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</si>
</sst>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495354</v>
      </c>
      <c r="C7" s="9">
        <f t="shared" si="0"/>
        <v>363134</v>
      </c>
      <c r="D7" s="9">
        <f t="shared" si="0"/>
        <v>353660</v>
      </c>
      <c r="E7" s="9">
        <f t="shared" si="0"/>
        <v>70409</v>
      </c>
      <c r="F7" s="9">
        <f t="shared" si="0"/>
        <v>323048</v>
      </c>
      <c r="G7" s="9">
        <f t="shared" si="0"/>
        <v>524140</v>
      </c>
      <c r="H7" s="9">
        <f t="shared" si="0"/>
        <v>71043</v>
      </c>
      <c r="I7" s="9">
        <f t="shared" si="0"/>
        <v>363150</v>
      </c>
      <c r="J7" s="9">
        <f t="shared" si="0"/>
        <v>300439</v>
      </c>
      <c r="K7" s="9">
        <f t="shared" si="0"/>
        <v>441566</v>
      </c>
      <c r="L7" s="9">
        <f t="shared" si="0"/>
        <v>362727</v>
      </c>
      <c r="M7" s="9">
        <f t="shared" si="0"/>
        <v>151528</v>
      </c>
      <c r="N7" s="9">
        <f t="shared" si="0"/>
        <v>101773</v>
      </c>
      <c r="O7" s="9">
        <f t="shared" si="0"/>
        <v>3921971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16950</v>
      </c>
      <c r="C8" s="11">
        <f t="shared" si="1"/>
        <v>17363</v>
      </c>
      <c r="D8" s="11">
        <f t="shared" si="1"/>
        <v>10938</v>
      </c>
      <c r="E8" s="11">
        <f t="shared" si="1"/>
        <v>2372</v>
      </c>
      <c r="F8" s="11">
        <f t="shared" si="1"/>
        <v>9854</v>
      </c>
      <c r="G8" s="11">
        <f t="shared" si="1"/>
        <v>18875</v>
      </c>
      <c r="H8" s="11">
        <f t="shared" si="1"/>
        <v>2946</v>
      </c>
      <c r="I8" s="11">
        <f t="shared" si="1"/>
        <v>16837</v>
      </c>
      <c r="J8" s="11">
        <f t="shared" si="1"/>
        <v>13030</v>
      </c>
      <c r="K8" s="11">
        <f t="shared" si="1"/>
        <v>11374</v>
      </c>
      <c r="L8" s="11">
        <f t="shared" si="1"/>
        <v>10950</v>
      </c>
      <c r="M8" s="11">
        <f t="shared" si="1"/>
        <v>6947</v>
      </c>
      <c r="N8" s="11">
        <f t="shared" si="1"/>
        <v>5551</v>
      </c>
      <c r="O8" s="11">
        <f t="shared" si="1"/>
        <v>143987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16950</v>
      </c>
      <c r="C9" s="11">
        <v>17363</v>
      </c>
      <c r="D9" s="11">
        <v>10938</v>
      </c>
      <c r="E9" s="11">
        <v>2372</v>
      </c>
      <c r="F9" s="11">
        <v>9854</v>
      </c>
      <c r="G9" s="11">
        <v>18875</v>
      </c>
      <c r="H9" s="11">
        <v>2933</v>
      </c>
      <c r="I9" s="11">
        <v>16836</v>
      </c>
      <c r="J9" s="11">
        <v>13030</v>
      </c>
      <c r="K9" s="11">
        <v>11372</v>
      </c>
      <c r="L9" s="11">
        <v>10950</v>
      </c>
      <c r="M9" s="11">
        <v>6935</v>
      </c>
      <c r="N9" s="11">
        <v>5551</v>
      </c>
      <c r="O9" s="11">
        <f>SUM(B9:N9)</f>
        <v>143959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13</v>
      </c>
      <c r="I10" s="13">
        <v>1</v>
      </c>
      <c r="J10" s="13">
        <v>0</v>
      </c>
      <c r="K10" s="13">
        <v>2</v>
      </c>
      <c r="L10" s="13">
        <v>0</v>
      </c>
      <c r="M10" s="13">
        <v>12</v>
      </c>
      <c r="N10" s="13">
        <v>0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478404</v>
      </c>
      <c r="C11" s="13">
        <v>345771</v>
      </c>
      <c r="D11" s="13">
        <v>342722</v>
      </c>
      <c r="E11" s="13">
        <v>68037</v>
      </c>
      <c r="F11" s="13">
        <v>313194</v>
      </c>
      <c r="G11" s="13">
        <v>505265</v>
      </c>
      <c r="H11" s="13">
        <v>68097</v>
      </c>
      <c r="I11" s="13">
        <v>346313</v>
      </c>
      <c r="J11" s="13">
        <v>287409</v>
      </c>
      <c r="K11" s="13">
        <v>430192</v>
      </c>
      <c r="L11" s="13">
        <v>351777</v>
      </c>
      <c r="M11" s="13">
        <v>144581</v>
      </c>
      <c r="N11" s="13">
        <v>96222</v>
      </c>
      <c r="O11" s="11">
        <f>SUM(B11:N11)</f>
        <v>3777984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1171047.86</v>
      </c>
      <c r="C17" s="24">
        <f aca="true" t="shared" si="2" ref="C17:O17">C18+C19+C20+C21+C22+C23</f>
        <v>907546.99</v>
      </c>
      <c r="D17" s="24">
        <f t="shared" si="2"/>
        <v>710664.9900000001</v>
      </c>
      <c r="E17" s="24">
        <f t="shared" si="2"/>
        <v>218514.58999999997</v>
      </c>
      <c r="F17" s="24">
        <f t="shared" si="2"/>
        <v>804698.73</v>
      </c>
      <c r="G17" s="24">
        <f t="shared" si="2"/>
        <v>1118096.0199999998</v>
      </c>
      <c r="H17" s="24">
        <f t="shared" si="2"/>
        <v>292106.3</v>
      </c>
      <c r="I17" s="24">
        <f t="shared" si="2"/>
        <v>853789.3899999999</v>
      </c>
      <c r="J17" s="24">
        <f t="shared" si="2"/>
        <v>760798.28</v>
      </c>
      <c r="K17" s="24">
        <f t="shared" si="2"/>
        <v>983594.86</v>
      </c>
      <c r="L17" s="24">
        <f t="shared" si="2"/>
        <v>934971.51</v>
      </c>
      <c r="M17" s="24">
        <f t="shared" si="2"/>
        <v>522255.77999999997</v>
      </c>
      <c r="N17" s="24">
        <f t="shared" si="2"/>
        <v>267133.43</v>
      </c>
      <c r="O17" s="24">
        <f t="shared" si="2"/>
        <v>9545218.729999999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1106719.91</v>
      </c>
      <c r="C18" s="22">
        <f t="shared" si="3"/>
        <v>837931.71</v>
      </c>
      <c r="D18" s="22">
        <f t="shared" si="3"/>
        <v>715524.91</v>
      </c>
      <c r="E18" s="22">
        <f t="shared" si="3"/>
        <v>243692.59</v>
      </c>
      <c r="F18" s="22">
        <f t="shared" si="3"/>
        <v>757289.12</v>
      </c>
      <c r="G18" s="22">
        <f t="shared" si="3"/>
        <v>1010070.19</v>
      </c>
      <c r="H18" s="22">
        <f t="shared" si="3"/>
        <v>183568.01</v>
      </c>
      <c r="I18" s="22">
        <f t="shared" si="3"/>
        <v>831322.98</v>
      </c>
      <c r="J18" s="22">
        <f t="shared" si="3"/>
        <v>692241.5</v>
      </c>
      <c r="K18" s="22">
        <f t="shared" si="3"/>
        <v>962348.94</v>
      </c>
      <c r="L18" s="22">
        <f t="shared" si="3"/>
        <v>899708.05</v>
      </c>
      <c r="M18" s="22">
        <f t="shared" si="3"/>
        <v>434203.48</v>
      </c>
      <c r="N18" s="22">
        <f t="shared" si="3"/>
        <v>263551.36</v>
      </c>
      <c r="O18" s="27">
        <f aca="true" t="shared" si="4" ref="O18:O23">SUM(B18:N18)</f>
        <v>8938172.749999998</v>
      </c>
    </row>
    <row r="19" spans="1:23" ht="18.75" customHeight="1">
      <c r="A19" s="26" t="s">
        <v>36</v>
      </c>
      <c r="B19" s="16">
        <f>IF(B15&lt;&gt;0,ROUND((B15-1)*B18,2),0)</f>
        <v>22402.43</v>
      </c>
      <c r="C19" s="22">
        <f aca="true" t="shared" si="5" ref="C19:N19">IF(C15&lt;&gt;0,ROUND((C15-1)*C18,2),0)</f>
        <v>29925.8</v>
      </c>
      <c r="D19" s="22">
        <f t="shared" si="5"/>
        <v>-14625.09</v>
      </c>
      <c r="E19" s="22">
        <f t="shared" si="5"/>
        <v>-25506.45</v>
      </c>
      <c r="F19" s="22">
        <f t="shared" si="5"/>
        <v>22917.87</v>
      </c>
      <c r="G19" s="22">
        <f t="shared" si="5"/>
        <v>86725.91</v>
      </c>
      <c r="H19" s="22">
        <f t="shared" si="5"/>
        <v>111247.82</v>
      </c>
      <c r="I19" s="22">
        <f t="shared" si="5"/>
        <v>2753.09</v>
      </c>
      <c r="J19" s="22">
        <f t="shared" si="5"/>
        <v>36269.63</v>
      </c>
      <c r="K19" s="22">
        <f t="shared" si="5"/>
        <v>-27105.91</v>
      </c>
      <c r="L19" s="22">
        <f t="shared" si="5"/>
        <v>-3942.31</v>
      </c>
      <c r="M19" s="22">
        <f t="shared" si="5"/>
        <v>50845.77</v>
      </c>
      <c r="N19" s="22">
        <f t="shared" si="5"/>
        <v>-9688.84</v>
      </c>
      <c r="O19" s="27">
        <f t="shared" si="4"/>
        <v>282219.72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20607.37</v>
      </c>
      <c r="C23" s="22">
        <v>16175.45</v>
      </c>
      <c r="D23" s="22">
        <v>12973.83</v>
      </c>
      <c r="E23" s="22">
        <v>1115.81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172813.72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-72885</v>
      </c>
      <c r="C25" s="31">
        <f>+C26+C28+C39+C40+C43-C44</f>
        <v>-74660.9</v>
      </c>
      <c r="D25" s="31">
        <f t="shared" si="6"/>
        <v>-51414.4</v>
      </c>
      <c r="E25" s="31">
        <f t="shared" si="6"/>
        <v>-10199.6</v>
      </c>
      <c r="F25" s="31">
        <f t="shared" si="6"/>
        <v>-42372.2</v>
      </c>
      <c r="G25" s="31">
        <f t="shared" si="6"/>
        <v>-81162.5</v>
      </c>
      <c r="H25" s="31">
        <f t="shared" si="6"/>
        <v>-12611.9</v>
      </c>
      <c r="I25" s="31">
        <f t="shared" si="6"/>
        <v>-72394.8</v>
      </c>
      <c r="J25" s="31">
        <f t="shared" si="6"/>
        <v>-56029</v>
      </c>
      <c r="K25" s="31">
        <f t="shared" si="6"/>
        <v>-48899.6</v>
      </c>
      <c r="L25" s="31">
        <f t="shared" si="6"/>
        <v>-47085</v>
      </c>
      <c r="M25" s="31">
        <f t="shared" si="6"/>
        <v>-29820.5</v>
      </c>
      <c r="N25" s="31">
        <f t="shared" si="6"/>
        <v>-23869.3</v>
      </c>
      <c r="O25" s="31">
        <f t="shared" si="6"/>
        <v>-623404.7</v>
      </c>
    </row>
    <row r="26" spans="1:15" ht="18.75" customHeight="1">
      <c r="A26" s="26" t="s">
        <v>42</v>
      </c>
      <c r="B26" s="32">
        <f>+B27</f>
        <v>-72885</v>
      </c>
      <c r="C26" s="32">
        <f>+C27</f>
        <v>-74660.9</v>
      </c>
      <c r="D26" s="32">
        <f aca="true" t="shared" si="7" ref="D26:O26">+D27</f>
        <v>-47033.4</v>
      </c>
      <c r="E26" s="32">
        <f t="shared" si="7"/>
        <v>-10199.6</v>
      </c>
      <c r="F26" s="32">
        <f t="shared" si="7"/>
        <v>-42372.2</v>
      </c>
      <c r="G26" s="32">
        <f t="shared" si="7"/>
        <v>-81162.5</v>
      </c>
      <c r="H26" s="32">
        <f t="shared" si="7"/>
        <v>-12611.9</v>
      </c>
      <c r="I26" s="32">
        <f t="shared" si="7"/>
        <v>-72394.8</v>
      </c>
      <c r="J26" s="32">
        <f t="shared" si="7"/>
        <v>-56029</v>
      </c>
      <c r="K26" s="32">
        <f t="shared" si="7"/>
        <v>-48899.6</v>
      </c>
      <c r="L26" s="32">
        <f t="shared" si="7"/>
        <v>-47085</v>
      </c>
      <c r="M26" s="32">
        <f t="shared" si="7"/>
        <v>-29820.5</v>
      </c>
      <c r="N26" s="32">
        <f t="shared" si="7"/>
        <v>-23869.3</v>
      </c>
      <c r="O26" s="32">
        <f t="shared" si="7"/>
        <v>-619023.7</v>
      </c>
    </row>
    <row r="27" spans="1:26" ht="18.75" customHeight="1">
      <c r="A27" s="28" t="s">
        <v>43</v>
      </c>
      <c r="B27" s="16">
        <f>ROUND((-B9)*$G$3,2)</f>
        <v>-72885</v>
      </c>
      <c r="C27" s="16">
        <f aca="true" t="shared" si="8" ref="C27:N27">ROUND((-C9)*$G$3,2)</f>
        <v>-74660.9</v>
      </c>
      <c r="D27" s="16">
        <f t="shared" si="8"/>
        <v>-47033.4</v>
      </c>
      <c r="E27" s="16">
        <f t="shared" si="8"/>
        <v>-10199.6</v>
      </c>
      <c r="F27" s="16">
        <f t="shared" si="8"/>
        <v>-42372.2</v>
      </c>
      <c r="G27" s="16">
        <f t="shared" si="8"/>
        <v>-81162.5</v>
      </c>
      <c r="H27" s="16">
        <f t="shared" si="8"/>
        <v>-12611.9</v>
      </c>
      <c r="I27" s="16">
        <f t="shared" si="8"/>
        <v>-72394.8</v>
      </c>
      <c r="J27" s="16">
        <f t="shared" si="8"/>
        <v>-56029</v>
      </c>
      <c r="K27" s="16">
        <f t="shared" si="8"/>
        <v>-48899.6</v>
      </c>
      <c r="L27" s="16">
        <f t="shared" si="8"/>
        <v>-47085</v>
      </c>
      <c r="M27" s="16">
        <f t="shared" si="8"/>
        <v>-29820.5</v>
      </c>
      <c r="N27" s="16">
        <f t="shared" si="8"/>
        <v>-23869.3</v>
      </c>
      <c r="O27" s="33">
        <f aca="true" t="shared" si="9" ref="O27:O44">SUM(B27:N27)</f>
        <v>-619023.7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-4381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-4381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-4381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-4381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616000</v>
      </c>
      <c r="E34" s="34">
        <v>0</v>
      </c>
      <c r="F34" s="34">
        <v>0</v>
      </c>
      <c r="G34" s="34">
        <v>0</v>
      </c>
      <c r="H34" s="34">
        <v>241000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857000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-616000</v>
      </c>
      <c r="E35" s="34">
        <v>0</v>
      </c>
      <c r="F35" s="34">
        <v>0</v>
      </c>
      <c r="G35" s="34">
        <v>0</v>
      </c>
      <c r="H35" s="34">
        <v>-241000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-857000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1098162.86</v>
      </c>
      <c r="C42" s="37">
        <f aca="true" t="shared" si="11" ref="C42:N42">+C17+C25</f>
        <v>832886.09</v>
      </c>
      <c r="D42" s="37">
        <f t="shared" si="11"/>
        <v>659250.5900000001</v>
      </c>
      <c r="E42" s="37">
        <f t="shared" si="11"/>
        <v>208314.98999999996</v>
      </c>
      <c r="F42" s="37">
        <f t="shared" si="11"/>
        <v>762326.53</v>
      </c>
      <c r="G42" s="37">
        <f t="shared" si="11"/>
        <v>1036933.5199999998</v>
      </c>
      <c r="H42" s="37">
        <f t="shared" si="11"/>
        <v>279494.39999999997</v>
      </c>
      <c r="I42" s="37">
        <f t="shared" si="11"/>
        <v>781394.5899999999</v>
      </c>
      <c r="J42" s="37">
        <f t="shared" si="11"/>
        <v>704769.28</v>
      </c>
      <c r="K42" s="37">
        <f t="shared" si="11"/>
        <v>934695.26</v>
      </c>
      <c r="L42" s="37">
        <f t="shared" si="11"/>
        <v>887886.51</v>
      </c>
      <c r="M42" s="37">
        <f t="shared" si="11"/>
        <v>492435.27999999997</v>
      </c>
      <c r="N42" s="37">
        <f t="shared" si="11"/>
        <v>243264.13</v>
      </c>
      <c r="O42" s="37">
        <f>SUM(B42:N42)</f>
        <v>8921814.03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1098162.86</v>
      </c>
      <c r="C48" s="52">
        <f t="shared" si="12"/>
        <v>832886.0900000001</v>
      </c>
      <c r="D48" s="52">
        <f t="shared" si="12"/>
        <v>659250.59</v>
      </c>
      <c r="E48" s="52">
        <f t="shared" si="12"/>
        <v>208314.99</v>
      </c>
      <c r="F48" s="52">
        <f t="shared" si="12"/>
        <v>762326.53</v>
      </c>
      <c r="G48" s="52">
        <f t="shared" si="12"/>
        <v>1036933.52</v>
      </c>
      <c r="H48" s="52">
        <f t="shared" si="12"/>
        <v>279494.39</v>
      </c>
      <c r="I48" s="52">
        <f t="shared" si="12"/>
        <v>781394.59</v>
      </c>
      <c r="J48" s="52">
        <f t="shared" si="12"/>
        <v>704769.28</v>
      </c>
      <c r="K48" s="52">
        <f t="shared" si="12"/>
        <v>934695.27</v>
      </c>
      <c r="L48" s="52">
        <f t="shared" si="12"/>
        <v>887886.51</v>
      </c>
      <c r="M48" s="52">
        <f t="shared" si="12"/>
        <v>492435.29</v>
      </c>
      <c r="N48" s="52">
        <f t="shared" si="12"/>
        <v>243264.13</v>
      </c>
      <c r="O48" s="37">
        <f t="shared" si="12"/>
        <v>8921814.040000001</v>
      </c>
      <c r="Q48"/>
    </row>
    <row r="49" spans="1:18" ht="18.75" customHeight="1">
      <c r="A49" s="26" t="s">
        <v>61</v>
      </c>
      <c r="B49" s="52">
        <v>916628.16</v>
      </c>
      <c r="C49" s="52">
        <v>643887.81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1560515.9700000002</v>
      </c>
      <c r="P49"/>
      <c r="Q49"/>
      <c r="R49" s="44"/>
    </row>
    <row r="50" spans="1:16" ht="18.75" customHeight="1">
      <c r="A50" s="26" t="s">
        <v>62</v>
      </c>
      <c r="B50" s="52">
        <v>181534.7</v>
      </c>
      <c r="C50" s="52">
        <v>188998.28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370532.98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659250.59</v>
      </c>
      <c r="E51" s="53">
        <v>0</v>
      </c>
      <c r="F51" s="53">
        <v>0</v>
      </c>
      <c r="G51" s="53">
        <v>0</v>
      </c>
      <c r="H51" s="52">
        <v>279494.39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938744.98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208314.99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208314.99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762326.53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762326.53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1036933.52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1036933.52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781394.59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781394.59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704769.28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704769.28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934695.27</v>
      </c>
      <c r="L57" s="32">
        <v>887886.51</v>
      </c>
      <c r="M57" s="53">
        <v>0</v>
      </c>
      <c r="N57" s="53">
        <v>0</v>
      </c>
      <c r="O57" s="37">
        <f t="shared" si="13"/>
        <v>1822581.78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492435.29</v>
      </c>
      <c r="N58" s="53">
        <v>0</v>
      </c>
      <c r="O58" s="37">
        <f t="shared" si="13"/>
        <v>492435.29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243264.13</v>
      </c>
      <c r="O59" s="56">
        <f t="shared" si="13"/>
        <v>243264.13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2019-11-22T14:46:48Z</dcterms:modified>
  <cp:category/>
  <cp:version/>
  <cp:contentType/>
  <cp:contentStatus/>
</cp:coreProperties>
</file>