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<sst xmlns="http://schemas.openxmlformats.org/spreadsheetml/2006/main" count="77" uniqueCount="74">
  <si>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</si>
  <si>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</si>
  <si>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</si>
  <si>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</si>
  <si>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</si>
  <si>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</si>
  <si>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</si>
  <si>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</si>
  <si>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</si>
  <si>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</si>
  <si>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</si>
  <si>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</si>
  <si>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</si>
  <si>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</si>
  <si>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</si>
  <si>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</si>
  <si>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</si>
  <si>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</si>
  <si>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</si>
  <si>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</si>
  <si>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</si>
  <si>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</si>
  <si>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</si>
  <si>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</si>
  <si>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</si>
  <si>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</si>
  <si>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</si>
  <si>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</si>
  <si>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</si>
  <si>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</si>
  <si>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</si>
  <si>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</si>
  <si>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</si>
  <si>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</si>
  <si>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</si>
  <si>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</si>
  <si>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</si>
  <si>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</si>
  <si>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</si>
  <si>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</si>
  <si>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</si>
  <si>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</si>
  <si>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</si>
  <si>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</si>
  <si>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</si>
  <si>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</si>
  <si>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</si>
  <si>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</si>
  <si>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</si>
  <si>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</si>
  <si>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</si>
  <si>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</si>
  <si>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</si>
  <si>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</si>
  <si>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</si>
  <si>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</si>
  <si>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</si>
  <si>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</si>
  <si>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</si>
  <si>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</si>
  <si>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</si>
  <si>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</si>
  <si>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</si>
  <si>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</si>
  <si>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</si>
  <si>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</si>
  <si>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</si>
  <si>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</si>
  <si>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</si>
  <si>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</si>
  <si>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</si>
  <si>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</si>
  <si>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</si>
  <si>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11/11/19 - VENCIMENTO 19/11/19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</si>
</sst>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G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54" sqref="O54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481363</v>
      </c>
      <c r="C7" s="9">
        <f t="shared" si="0"/>
        <v>345957</v>
      </c>
      <c r="D7" s="9">
        <f t="shared" si="0"/>
        <v>345533</v>
      </c>
      <c r="E7" s="9">
        <f t="shared" si="0"/>
        <v>73569</v>
      </c>
      <c r="F7" s="9">
        <f t="shared" si="0"/>
        <v>317214</v>
      </c>
      <c r="G7" s="9">
        <f t="shared" si="0"/>
        <v>510689</v>
      </c>
      <c r="H7" s="9">
        <f t="shared" si="0"/>
        <v>66520</v>
      </c>
      <c r="I7" s="9">
        <f t="shared" si="0"/>
        <v>357939</v>
      </c>
      <c r="J7" s="9">
        <f t="shared" si="0"/>
        <v>292630</v>
      </c>
      <c r="K7" s="9">
        <f t="shared" si="0"/>
        <v>429041</v>
      </c>
      <c r="L7" s="9">
        <f t="shared" si="0"/>
        <v>351198</v>
      </c>
      <c r="M7" s="9">
        <f t="shared" si="0"/>
        <v>145756</v>
      </c>
      <c r="N7" s="9">
        <f t="shared" si="0"/>
        <v>98890</v>
      </c>
      <c r="O7" s="9">
        <f t="shared" si="0"/>
        <v>3816299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19077</v>
      </c>
      <c r="C8" s="11">
        <f t="shared" si="1"/>
        <v>18840</v>
      </c>
      <c r="D8" s="11">
        <f t="shared" si="1"/>
        <v>12923</v>
      </c>
      <c r="E8" s="11">
        <f t="shared" si="1"/>
        <v>2838</v>
      </c>
      <c r="F8" s="11">
        <f t="shared" si="1"/>
        <v>11533</v>
      </c>
      <c r="G8" s="11">
        <f t="shared" si="1"/>
        <v>20812</v>
      </c>
      <c r="H8" s="11">
        <f t="shared" si="1"/>
        <v>3140</v>
      </c>
      <c r="I8" s="11">
        <f t="shared" si="1"/>
        <v>18546</v>
      </c>
      <c r="J8" s="11">
        <f t="shared" si="1"/>
        <v>14582</v>
      </c>
      <c r="K8" s="11">
        <f t="shared" si="1"/>
        <v>13581</v>
      </c>
      <c r="L8" s="11">
        <f t="shared" si="1"/>
        <v>12515</v>
      </c>
      <c r="M8" s="11">
        <f t="shared" si="1"/>
        <v>7396</v>
      </c>
      <c r="N8" s="11">
        <f t="shared" si="1"/>
        <v>5890</v>
      </c>
      <c r="O8" s="11">
        <f t="shared" si="1"/>
        <v>161673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19077</v>
      </c>
      <c r="C9" s="11">
        <v>18840</v>
      </c>
      <c r="D9" s="11">
        <v>12923</v>
      </c>
      <c r="E9" s="11">
        <v>2838</v>
      </c>
      <c r="F9" s="11">
        <v>11533</v>
      </c>
      <c r="G9" s="11">
        <v>20812</v>
      </c>
      <c r="H9" s="11">
        <v>3135</v>
      </c>
      <c r="I9" s="11">
        <v>18546</v>
      </c>
      <c r="J9" s="11">
        <v>14582</v>
      </c>
      <c r="K9" s="11">
        <v>13570</v>
      </c>
      <c r="L9" s="11">
        <v>12515</v>
      </c>
      <c r="M9" s="11">
        <v>7391</v>
      </c>
      <c r="N9" s="11">
        <v>5890</v>
      </c>
      <c r="O9" s="11">
        <f>SUM(B9:N9)</f>
        <v>161652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11</v>
      </c>
      <c r="L10" s="13">
        <v>0</v>
      </c>
      <c r="M10" s="13">
        <v>5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462286</v>
      </c>
      <c r="C11" s="13">
        <v>327117</v>
      </c>
      <c r="D11" s="13">
        <v>332610</v>
      </c>
      <c r="E11" s="13">
        <v>70731</v>
      </c>
      <c r="F11" s="13">
        <v>305681</v>
      </c>
      <c r="G11" s="13">
        <v>489877</v>
      </c>
      <c r="H11" s="13">
        <v>63380</v>
      </c>
      <c r="I11" s="13">
        <v>339393</v>
      </c>
      <c r="J11" s="13">
        <v>278048</v>
      </c>
      <c r="K11" s="13">
        <v>415460</v>
      </c>
      <c r="L11" s="13">
        <v>338683</v>
      </c>
      <c r="M11" s="13">
        <v>138360</v>
      </c>
      <c r="N11" s="13">
        <v>93000</v>
      </c>
      <c r="O11" s="11">
        <f>SUM(B11:N11)</f>
        <v>3654626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1139156.4200000002</v>
      </c>
      <c r="C17" s="24">
        <f aca="true" t="shared" si="2" ref="C17:O17">C18+C19+C20+C21+C22+C23</f>
        <v>866495.51</v>
      </c>
      <c r="D17" s="24">
        <f t="shared" si="2"/>
        <v>694558.53</v>
      </c>
      <c r="E17" s="24">
        <f t="shared" si="2"/>
        <v>228306.93</v>
      </c>
      <c r="F17" s="24">
        <f t="shared" si="2"/>
        <v>790608.79</v>
      </c>
      <c r="G17" s="24">
        <f t="shared" si="2"/>
        <v>1089948.95</v>
      </c>
      <c r="H17" s="24">
        <f t="shared" si="2"/>
        <v>273336.64999999997</v>
      </c>
      <c r="I17" s="24">
        <f t="shared" si="2"/>
        <v>841820.8699999999</v>
      </c>
      <c r="J17" s="24">
        <f t="shared" si="2"/>
        <v>741862.8400000001</v>
      </c>
      <c r="K17" s="24">
        <f t="shared" si="2"/>
        <v>957066.74</v>
      </c>
      <c r="L17" s="24">
        <f t="shared" si="2"/>
        <v>906500.28</v>
      </c>
      <c r="M17" s="24">
        <f t="shared" si="2"/>
        <v>503779.31</v>
      </c>
      <c r="N17" s="24">
        <f t="shared" si="2"/>
        <v>259942.07</v>
      </c>
      <c r="O17" s="24">
        <f t="shared" si="2"/>
        <v>9293383.889999999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1075461.21</v>
      </c>
      <c r="C18" s="22">
        <f t="shared" si="3"/>
        <v>798295.78</v>
      </c>
      <c r="D18" s="22">
        <f t="shared" si="3"/>
        <v>699082.37</v>
      </c>
      <c r="E18" s="22">
        <f t="shared" si="3"/>
        <v>254629.67</v>
      </c>
      <c r="F18" s="22">
        <f t="shared" si="3"/>
        <v>743613.06</v>
      </c>
      <c r="G18" s="22">
        <f t="shared" si="3"/>
        <v>984148.77</v>
      </c>
      <c r="H18" s="22">
        <f t="shared" si="3"/>
        <v>171881.03</v>
      </c>
      <c r="I18" s="22">
        <f t="shared" si="3"/>
        <v>819393.96</v>
      </c>
      <c r="J18" s="22">
        <f t="shared" si="3"/>
        <v>674248.78</v>
      </c>
      <c r="K18" s="22">
        <f t="shared" si="3"/>
        <v>935051.96</v>
      </c>
      <c r="L18" s="22">
        <f t="shared" si="3"/>
        <v>871111.52</v>
      </c>
      <c r="M18" s="22">
        <f t="shared" si="3"/>
        <v>417663.82</v>
      </c>
      <c r="N18" s="22">
        <f t="shared" si="3"/>
        <v>256085.54</v>
      </c>
      <c r="O18" s="27">
        <f aca="true" t="shared" si="4" ref="O18:O23">SUM(B18:N18)</f>
        <v>8700667.469999999</v>
      </c>
    </row>
    <row r="19" spans="1:23" ht="18.75" customHeight="1">
      <c r="A19" s="26" t="s">
        <v>36</v>
      </c>
      <c r="B19" s="16">
        <f>IF(B15&lt;&gt;0,ROUND((B15-1)*B18,2),0)</f>
        <v>21769.69</v>
      </c>
      <c r="C19" s="22">
        <f aca="true" t="shared" si="5" ref="C19:N19">IF(C15&lt;&gt;0,ROUND((C15-1)*C18,2),0)</f>
        <v>28510.25</v>
      </c>
      <c r="D19" s="22">
        <f t="shared" si="5"/>
        <v>-14289.01</v>
      </c>
      <c r="E19" s="22">
        <f t="shared" si="5"/>
        <v>-26651.19</v>
      </c>
      <c r="F19" s="22">
        <f t="shared" si="5"/>
        <v>22503.99</v>
      </c>
      <c r="G19" s="22">
        <f t="shared" si="5"/>
        <v>84500.26</v>
      </c>
      <c r="H19" s="22">
        <f t="shared" si="5"/>
        <v>104165.15</v>
      </c>
      <c r="I19" s="22">
        <f t="shared" si="5"/>
        <v>2713.59</v>
      </c>
      <c r="J19" s="22">
        <f t="shared" si="5"/>
        <v>35326.91</v>
      </c>
      <c r="K19" s="22">
        <f t="shared" si="5"/>
        <v>-26337.05</v>
      </c>
      <c r="L19" s="22">
        <f t="shared" si="5"/>
        <v>-3817.01</v>
      </c>
      <c r="M19" s="22">
        <f t="shared" si="5"/>
        <v>48908.96</v>
      </c>
      <c r="N19" s="22">
        <f t="shared" si="5"/>
        <v>-9414.38</v>
      </c>
      <c r="O19" s="27">
        <f t="shared" si="4"/>
        <v>267890.16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20607.37</v>
      </c>
      <c r="C23" s="22">
        <v>16175.45</v>
      </c>
      <c r="D23" s="22">
        <v>12973.83</v>
      </c>
      <c r="E23" s="22">
        <v>1115.81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172813.72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-82031.1</v>
      </c>
      <c r="C25" s="31">
        <f>+C26+C28+C39+C40+C43-C44</f>
        <v>-81012</v>
      </c>
      <c r="D25" s="31">
        <f t="shared" si="6"/>
        <v>-55568.9</v>
      </c>
      <c r="E25" s="31">
        <f t="shared" si="6"/>
        <v>-12203.4</v>
      </c>
      <c r="F25" s="31">
        <f t="shared" si="6"/>
        <v>-49591.9</v>
      </c>
      <c r="G25" s="31">
        <f t="shared" si="6"/>
        <v>-89491.6</v>
      </c>
      <c r="H25" s="31">
        <f t="shared" si="6"/>
        <v>-13480.5</v>
      </c>
      <c r="I25" s="31">
        <f t="shared" si="6"/>
        <v>-79747.8</v>
      </c>
      <c r="J25" s="31">
        <f t="shared" si="6"/>
        <v>-62702.6</v>
      </c>
      <c r="K25" s="31">
        <f t="shared" si="6"/>
        <v>-58351</v>
      </c>
      <c r="L25" s="31">
        <f t="shared" si="6"/>
        <v>-53814.5</v>
      </c>
      <c r="M25" s="31">
        <f t="shared" si="6"/>
        <v>-31781.3</v>
      </c>
      <c r="N25" s="31">
        <f t="shared" si="6"/>
        <v>-25327</v>
      </c>
      <c r="O25" s="31">
        <f t="shared" si="6"/>
        <v>-695103.6000000001</v>
      </c>
    </row>
    <row r="26" spans="1:15" ht="18.75" customHeight="1">
      <c r="A26" s="26" t="s">
        <v>42</v>
      </c>
      <c r="B26" s="32">
        <f>+B27</f>
        <v>-82031.1</v>
      </c>
      <c r="C26" s="32">
        <f>+C27</f>
        <v>-81012</v>
      </c>
      <c r="D26" s="32">
        <f aca="true" t="shared" si="7" ref="D26:O26">+D27</f>
        <v>-55568.9</v>
      </c>
      <c r="E26" s="32">
        <f t="shared" si="7"/>
        <v>-12203.4</v>
      </c>
      <c r="F26" s="32">
        <f t="shared" si="7"/>
        <v>-49591.9</v>
      </c>
      <c r="G26" s="32">
        <f t="shared" si="7"/>
        <v>-89491.6</v>
      </c>
      <c r="H26" s="32">
        <f t="shared" si="7"/>
        <v>-13480.5</v>
      </c>
      <c r="I26" s="32">
        <f t="shared" si="7"/>
        <v>-79747.8</v>
      </c>
      <c r="J26" s="32">
        <f t="shared" si="7"/>
        <v>-62702.6</v>
      </c>
      <c r="K26" s="32">
        <f t="shared" si="7"/>
        <v>-58351</v>
      </c>
      <c r="L26" s="32">
        <f t="shared" si="7"/>
        <v>-53814.5</v>
      </c>
      <c r="M26" s="32">
        <f t="shared" si="7"/>
        <v>-31781.3</v>
      </c>
      <c r="N26" s="32">
        <f t="shared" si="7"/>
        <v>-25327</v>
      </c>
      <c r="O26" s="32">
        <f t="shared" si="7"/>
        <v>-695103.6000000001</v>
      </c>
    </row>
    <row r="27" spans="1:26" ht="18.75" customHeight="1">
      <c r="A27" s="28" t="s">
        <v>43</v>
      </c>
      <c r="B27" s="16">
        <f>ROUND((-B9)*$G$3,2)</f>
        <v>-82031.1</v>
      </c>
      <c r="C27" s="16">
        <f aca="true" t="shared" si="8" ref="C27:N27">ROUND((-C9)*$G$3,2)</f>
        <v>-81012</v>
      </c>
      <c r="D27" s="16">
        <f t="shared" si="8"/>
        <v>-55568.9</v>
      </c>
      <c r="E27" s="16">
        <f t="shared" si="8"/>
        <v>-12203.4</v>
      </c>
      <c r="F27" s="16">
        <f t="shared" si="8"/>
        <v>-49591.9</v>
      </c>
      <c r="G27" s="16">
        <f t="shared" si="8"/>
        <v>-89491.6</v>
      </c>
      <c r="H27" s="16">
        <f t="shared" si="8"/>
        <v>-13480.5</v>
      </c>
      <c r="I27" s="16">
        <f t="shared" si="8"/>
        <v>-79747.8</v>
      </c>
      <c r="J27" s="16">
        <f t="shared" si="8"/>
        <v>-62702.6</v>
      </c>
      <c r="K27" s="16">
        <f t="shared" si="8"/>
        <v>-58351</v>
      </c>
      <c r="L27" s="16">
        <f t="shared" si="8"/>
        <v>-53814.5</v>
      </c>
      <c r="M27" s="16">
        <f t="shared" si="8"/>
        <v>-31781.3</v>
      </c>
      <c r="N27" s="16">
        <f t="shared" si="8"/>
        <v>-25327</v>
      </c>
      <c r="O27" s="33">
        <f aca="true" t="shared" si="9" ref="O27:O44">SUM(B27:N27)</f>
        <v>-695103.6000000001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1057125.32</v>
      </c>
      <c r="C42" s="37">
        <f aca="true" t="shared" si="11" ref="C42:N42">+C17+C25</f>
        <v>785483.51</v>
      </c>
      <c r="D42" s="37">
        <f t="shared" si="11"/>
        <v>638989.63</v>
      </c>
      <c r="E42" s="37">
        <f t="shared" si="11"/>
        <v>216103.53</v>
      </c>
      <c r="F42" s="37">
        <f t="shared" si="11"/>
        <v>741016.89</v>
      </c>
      <c r="G42" s="37">
        <f t="shared" si="11"/>
        <v>1000457.35</v>
      </c>
      <c r="H42" s="37">
        <f t="shared" si="11"/>
        <v>259856.14999999997</v>
      </c>
      <c r="I42" s="37">
        <f t="shared" si="11"/>
        <v>762073.0699999998</v>
      </c>
      <c r="J42" s="37">
        <f t="shared" si="11"/>
        <v>679160.2400000001</v>
      </c>
      <c r="K42" s="37">
        <f t="shared" si="11"/>
        <v>898715.74</v>
      </c>
      <c r="L42" s="37">
        <f t="shared" si="11"/>
        <v>852685.78</v>
      </c>
      <c r="M42" s="37">
        <f t="shared" si="11"/>
        <v>471998.01</v>
      </c>
      <c r="N42" s="37">
        <f t="shared" si="11"/>
        <v>234615.07</v>
      </c>
      <c r="O42" s="37">
        <f>SUM(B42:N42)</f>
        <v>8598280.29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1057125.32</v>
      </c>
      <c r="C48" s="52">
        <f t="shared" si="12"/>
        <v>785483.51</v>
      </c>
      <c r="D48" s="52">
        <f t="shared" si="12"/>
        <v>638989.62</v>
      </c>
      <c r="E48" s="52">
        <f t="shared" si="12"/>
        <v>216103.52</v>
      </c>
      <c r="F48" s="52">
        <f t="shared" si="12"/>
        <v>741016.89</v>
      </c>
      <c r="G48" s="52">
        <f t="shared" si="12"/>
        <v>1000457.35</v>
      </c>
      <c r="H48" s="52">
        <f t="shared" si="12"/>
        <v>259856.15</v>
      </c>
      <c r="I48" s="52">
        <f t="shared" si="12"/>
        <v>762073.07</v>
      </c>
      <c r="J48" s="52">
        <f t="shared" si="12"/>
        <v>679160.25</v>
      </c>
      <c r="K48" s="52">
        <f t="shared" si="12"/>
        <v>898715.74</v>
      </c>
      <c r="L48" s="52">
        <f t="shared" si="12"/>
        <v>852685.78</v>
      </c>
      <c r="M48" s="52">
        <f t="shared" si="12"/>
        <v>471998.01</v>
      </c>
      <c r="N48" s="52">
        <f t="shared" si="12"/>
        <v>234615.07</v>
      </c>
      <c r="O48" s="37">
        <f t="shared" si="12"/>
        <v>8598280.280000001</v>
      </c>
      <c r="Q48"/>
    </row>
    <row r="49" spans="1:18" ht="18.75" customHeight="1">
      <c r="A49" s="26" t="s">
        <v>61</v>
      </c>
      <c r="B49" s="52">
        <v>882504.18</v>
      </c>
      <c r="C49" s="52">
        <v>607454.85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1489959.03</v>
      </c>
      <c r="P49"/>
      <c r="Q49"/>
      <c r="R49" s="44"/>
    </row>
    <row r="50" spans="1:16" ht="18.75" customHeight="1">
      <c r="A50" s="26" t="s">
        <v>62</v>
      </c>
      <c r="B50" s="53">
        <v>174621.14</v>
      </c>
      <c r="C50" s="53">
        <v>178028.66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352649.80000000005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638989.62</v>
      </c>
      <c r="E51" s="53">
        <v>0</v>
      </c>
      <c r="F51" s="53">
        <v>0</v>
      </c>
      <c r="G51" s="53">
        <v>0</v>
      </c>
      <c r="H51" s="52">
        <v>259856.15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898845.77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216103.52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216103.52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741016.89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741016.89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1000457.35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1000457.35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762073.07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762073.07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679160.25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679160.25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898715.74</v>
      </c>
      <c r="L57" s="32">
        <v>852685.78</v>
      </c>
      <c r="M57" s="53">
        <v>0</v>
      </c>
      <c r="N57" s="53">
        <v>0</v>
      </c>
      <c r="O57" s="37">
        <f t="shared" si="13"/>
        <v>1751401.52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471998.01</v>
      </c>
      <c r="N58" s="53">
        <v>0</v>
      </c>
      <c r="O58" s="37">
        <f t="shared" si="13"/>
        <v>471998.01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234615.07</v>
      </c>
      <c r="O59" s="56">
        <f t="shared" si="13"/>
        <v>234615.07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2019-11-18T18:07:44Z</dcterms:modified>
  <cp:category/>
  <cp:version/>
  <cp:contentType/>
  <cp:contentStatus/>
</cp:coreProperties>
</file>