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<sst xmlns="http://schemas.openxmlformats.org/spreadsheetml/2006/main" count="77" uniqueCount="74">
  <si>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</si>
  <si>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</si>
  <si>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</si>
  <si>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</si>
  <si>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</si>
  <si>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</si>
  <si>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</si>
  <si>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</si>
  <si>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</si>
  <si>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</si>
  <si>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</si>
  <si>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</si>
  <si>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</si>
  <si>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</si>
  <si>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</si>
  <si>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</si>
  <si>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</si>
  <si>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</si>
  <si>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</si>
  <si>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</si>
  <si>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</si>
  <si>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</si>
  <si>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</si>
  <si>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</si>
  <si>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</si>
  <si>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</si>
  <si>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</si>
  <si>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</si>
  <si>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</si>
  <si>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</si>
  <si>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</si>
  <si>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</si>
  <si>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</si>
  <si>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</si>
  <si>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</si>
  <si>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</si>
  <si>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</si>
  <si>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</si>
  <si>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</si>
  <si>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</si>
  <si>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</si>
  <si>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</si>
  <si>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</si>
  <si>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</si>
  <si>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</si>
  <si>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</si>
  <si>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</si>
  <si>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</si>
  <si>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</si>
  <si>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</si>
  <si>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</si>
  <si>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</si>
  <si>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</si>
  <si>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</si>
  <si>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</si>
  <si>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</si>
  <si>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</si>
  <si>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</si>
  <si>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</si>
  <si>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</si>
  <si>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</si>
  <si>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</si>
  <si>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</si>
  <si>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</si>
  <si>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</si>
  <si>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</si>
  <si>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</si>
  <si>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</si>
  <si>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</si>
  <si>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</si>
  <si>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</si>
  <si>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</si>
  <si>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</si>
  <si>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07/11/19 - VENCIMENTO 14/11/19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</si>
</sst>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502253</v>
      </c>
      <c r="C7" s="9">
        <f t="shared" si="0"/>
        <v>366795</v>
      </c>
      <c r="D7" s="9">
        <f t="shared" si="0"/>
        <v>349214</v>
      </c>
      <c r="E7" s="9">
        <f t="shared" si="0"/>
        <v>75381</v>
      </c>
      <c r="F7" s="9">
        <f t="shared" si="0"/>
        <v>318972</v>
      </c>
      <c r="G7" s="9">
        <f t="shared" si="0"/>
        <v>516490</v>
      </c>
      <c r="H7" s="9">
        <f t="shared" si="0"/>
        <v>69102</v>
      </c>
      <c r="I7" s="9">
        <f t="shared" si="0"/>
        <v>362919</v>
      </c>
      <c r="J7" s="9">
        <f t="shared" si="0"/>
        <v>300544</v>
      </c>
      <c r="K7" s="9">
        <f t="shared" si="0"/>
        <v>447895</v>
      </c>
      <c r="L7" s="9">
        <f t="shared" si="0"/>
        <v>363259</v>
      </c>
      <c r="M7" s="9">
        <f t="shared" si="0"/>
        <v>152410</v>
      </c>
      <c r="N7" s="9">
        <f t="shared" si="0"/>
        <v>102736</v>
      </c>
      <c r="O7" s="9">
        <f t="shared" si="0"/>
        <v>3927970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18846</v>
      </c>
      <c r="C8" s="11">
        <f t="shared" si="1"/>
        <v>18850</v>
      </c>
      <c r="D8" s="11">
        <f t="shared" si="1"/>
        <v>11760</v>
      </c>
      <c r="E8" s="11">
        <f t="shared" si="1"/>
        <v>2719</v>
      </c>
      <c r="F8" s="11">
        <f t="shared" si="1"/>
        <v>10348</v>
      </c>
      <c r="G8" s="11">
        <f t="shared" si="1"/>
        <v>19604</v>
      </c>
      <c r="H8" s="11">
        <f t="shared" si="1"/>
        <v>3047</v>
      </c>
      <c r="I8" s="11">
        <f t="shared" si="1"/>
        <v>18087</v>
      </c>
      <c r="J8" s="11">
        <f t="shared" si="1"/>
        <v>13975</v>
      </c>
      <c r="K8" s="11">
        <f t="shared" si="1"/>
        <v>12898</v>
      </c>
      <c r="L8" s="11">
        <f t="shared" si="1"/>
        <v>11884</v>
      </c>
      <c r="M8" s="11">
        <f t="shared" si="1"/>
        <v>7238</v>
      </c>
      <c r="N8" s="11">
        <f t="shared" si="1"/>
        <v>5748</v>
      </c>
      <c r="O8" s="11">
        <f t="shared" si="1"/>
        <v>155004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18846</v>
      </c>
      <c r="C9" s="11">
        <v>18850</v>
      </c>
      <c r="D9" s="11">
        <v>11760</v>
      </c>
      <c r="E9" s="11">
        <v>2719</v>
      </c>
      <c r="F9" s="11">
        <v>10348</v>
      </c>
      <c r="G9" s="11">
        <v>19604</v>
      </c>
      <c r="H9" s="11">
        <v>3043</v>
      </c>
      <c r="I9" s="11">
        <v>18083</v>
      </c>
      <c r="J9" s="11">
        <v>13975</v>
      </c>
      <c r="K9" s="11">
        <v>12888</v>
      </c>
      <c r="L9" s="11">
        <v>11884</v>
      </c>
      <c r="M9" s="11">
        <v>7228</v>
      </c>
      <c r="N9" s="11">
        <v>5748</v>
      </c>
      <c r="O9" s="11">
        <f>SUM(B9:N9)</f>
        <v>154976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4</v>
      </c>
      <c r="J10" s="13">
        <v>0</v>
      </c>
      <c r="K10" s="13">
        <v>10</v>
      </c>
      <c r="L10" s="13">
        <v>0</v>
      </c>
      <c r="M10" s="13">
        <v>10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483407</v>
      </c>
      <c r="C11" s="13">
        <v>347945</v>
      </c>
      <c r="D11" s="13">
        <v>337454</v>
      </c>
      <c r="E11" s="13">
        <v>72662</v>
      </c>
      <c r="F11" s="13">
        <v>308624</v>
      </c>
      <c r="G11" s="13">
        <v>496886</v>
      </c>
      <c r="H11" s="13">
        <v>66055</v>
      </c>
      <c r="I11" s="13">
        <v>344832</v>
      </c>
      <c r="J11" s="13">
        <v>286569</v>
      </c>
      <c r="K11" s="13">
        <v>434997</v>
      </c>
      <c r="L11" s="13">
        <v>351375</v>
      </c>
      <c r="M11" s="13">
        <v>145172</v>
      </c>
      <c r="N11" s="13">
        <v>96988</v>
      </c>
      <c r="O11" s="11">
        <f>SUM(B11:N11)</f>
        <v>3772966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1186773.61</v>
      </c>
      <c r="C17" s="24">
        <f aca="true" t="shared" si="2" ref="C17:O17">C18+C19+C20+C21+C22+C23</f>
        <v>916296.45</v>
      </c>
      <c r="D17" s="24">
        <f t="shared" si="2"/>
        <v>701853.7000000001</v>
      </c>
      <c r="E17" s="24">
        <f t="shared" si="2"/>
        <v>233922.02</v>
      </c>
      <c r="F17" s="24">
        <f t="shared" si="2"/>
        <v>794854.61</v>
      </c>
      <c r="G17" s="24">
        <f t="shared" si="2"/>
        <v>1102087.91</v>
      </c>
      <c r="H17" s="24">
        <f t="shared" si="2"/>
        <v>284051.49</v>
      </c>
      <c r="I17" s="24">
        <f t="shared" si="2"/>
        <v>853258.83</v>
      </c>
      <c r="J17" s="24">
        <f t="shared" si="2"/>
        <v>761052.89</v>
      </c>
      <c r="K17" s="24">
        <f t="shared" si="2"/>
        <v>996999.77</v>
      </c>
      <c r="L17" s="24">
        <f t="shared" si="2"/>
        <v>936285.29</v>
      </c>
      <c r="M17" s="24">
        <f t="shared" si="2"/>
        <v>525079.12</v>
      </c>
      <c r="N17" s="24">
        <f t="shared" si="2"/>
        <v>268924.85000000003</v>
      </c>
      <c r="O17" s="24">
        <f t="shared" si="2"/>
        <v>9561440.540000001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1122133.65</v>
      </c>
      <c r="C18" s="22">
        <f t="shared" si="3"/>
        <v>846379.46</v>
      </c>
      <c r="D18" s="22">
        <f t="shared" si="3"/>
        <v>706529.76</v>
      </c>
      <c r="E18" s="22">
        <f t="shared" si="3"/>
        <v>260901.18</v>
      </c>
      <c r="F18" s="22">
        <f t="shared" si="3"/>
        <v>747734.16</v>
      </c>
      <c r="G18" s="22">
        <f t="shared" si="3"/>
        <v>995327.88</v>
      </c>
      <c r="H18" s="22">
        <f t="shared" si="3"/>
        <v>178552.66</v>
      </c>
      <c r="I18" s="22">
        <f t="shared" si="3"/>
        <v>830794.17</v>
      </c>
      <c r="J18" s="22">
        <f t="shared" si="3"/>
        <v>692483.43</v>
      </c>
      <c r="K18" s="22">
        <f t="shared" si="3"/>
        <v>976142.36</v>
      </c>
      <c r="L18" s="22">
        <f t="shared" si="3"/>
        <v>901027.62</v>
      </c>
      <c r="M18" s="22">
        <f t="shared" si="3"/>
        <v>436730.86</v>
      </c>
      <c r="N18" s="22">
        <f t="shared" si="3"/>
        <v>266045.15</v>
      </c>
      <c r="O18" s="27">
        <f aca="true" t="shared" si="4" ref="O18:O23">SUM(B18:N18)</f>
        <v>8960782.340000002</v>
      </c>
    </row>
    <row r="19" spans="1:23" ht="18.75" customHeight="1">
      <c r="A19" s="26" t="s">
        <v>36</v>
      </c>
      <c r="B19" s="16">
        <f>IF(B15&lt;&gt;0,ROUND((B15-1)*B18,2),0)</f>
        <v>22714.44</v>
      </c>
      <c r="C19" s="22">
        <f aca="true" t="shared" si="5" ref="C19:N19">IF(C15&lt;&gt;0,ROUND((C15-1)*C18,2),0)</f>
        <v>30227.51</v>
      </c>
      <c r="D19" s="22">
        <f t="shared" si="5"/>
        <v>-14441.23</v>
      </c>
      <c r="E19" s="22">
        <f t="shared" si="5"/>
        <v>-27307.61</v>
      </c>
      <c r="F19" s="22">
        <f t="shared" si="5"/>
        <v>22628.71</v>
      </c>
      <c r="G19" s="22">
        <f t="shared" si="5"/>
        <v>85460.11</v>
      </c>
      <c r="H19" s="22">
        <f t="shared" si="5"/>
        <v>108208.36</v>
      </c>
      <c r="I19" s="22">
        <f t="shared" si="5"/>
        <v>2751.34</v>
      </c>
      <c r="J19" s="22">
        <f t="shared" si="5"/>
        <v>36282.31</v>
      </c>
      <c r="K19" s="22">
        <f t="shared" si="5"/>
        <v>-27494.42</v>
      </c>
      <c r="L19" s="22">
        <f t="shared" si="5"/>
        <v>-3948.1</v>
      </c>
      <c r="M19" s="22">
        <f t="shared" si="5"/>
        <v>51141.73</v>
      </c>
      <c r="N19" s="22">
        <f t="shared" si="5"/>
        <v>-9780.52</v>
      </c>
      <c r="O19" s="27">
        <f t="shared" si="4"/>
        <v>276442.62999999995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172203.03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-81037.8</v>
      </c>
      <c r="C25" s="31">
        <f>+C26+C28+C39+C40+C43-C44</f>
        <v>-81055</v>
      </c>
      <c r="D25" s="31">
        <f t="shared" si="6"/>
        <v>-50568</v>
      </c>
      <c r="E25" s="31">
        <f t="shared" si="6"/>
        <v>-11691.7</v>
      </c>
      <c r="F25" s="31">
        <f t="shared" si="6"/>
        <v>-44496.4</v>
      </c>
      <c r="G25" s="31">
        <f t="shared" si="6"/>
        <v>-84297.2</v>
      </c>
      <c r="H25" s="31">
        <f t="shared" si="6"/>
        <v>-13084.9</v>
      </c>
      <c r="I25" s="31">
        <f t="shared" si="6"/>
        <v>-77756.9</v>
      </c>
      <c r="J25" s="31">
        <f t="shared" si="6"/>
        <v>-60092.5</v>
      </c>
      <c r="K25" s="31">
        <f t="shared" si="6"/>
        <v>-55418.4</v>
      </c>
      <c r="L25" s="31">
        <f t="shared" si="6"/>
        <v>-51101.2</v>
      </c>
      <c r="M25" s="31">
        <f t="shared" si="6"/>
        <v>-31080.4</v>
      </c>
      <c r="N25" s="31">
        <f t="shared" si="6"/>
        <v>-24716.4</v>
      </c>
      <c r="O25" s="31">
        <f t="shared" si="6"/>
        <v>-666396.8</v>
      </c>
    </row>
    <row r="26" spans="1:15" ht="18.75" customHeight="1">
      <c r="A26" s="26" t="s">
        <v>42</v>
      </c>
      <c r="B26" s="32">
        <f>+B27</f>
        <v>-81037.8</v>
      </c>
      <c r="C26" s="32">
        <f>+C27</f>
        <v>-81055</v>
      </c>
      <c r="D26" s="32">
        <f aca="true" t="shared" si="7" ref="D26:O26">+D27</f>
        <v>-50568</v>
      </c>
      <c r="E26" s="32">
        <f t="shared" si="7"/>
        <v>-11691.7</v>
      </c>
      <c r="F26" s="32">
        <f t="shared" si="7"/>
        <v>-44496.4</v>
      </c>
      <c r="G26" s="32">
        <f t="shared" si="7"/>
        <v>-84297.2</v>
      </c>
      <c r="H26" s="32">
        <f t="shared" si="7"/>
        <v>-13084.9</v>
      </c>
      <c r="I26" s="32">
        <f t="shared" si="7"/>
        <v>-77756.9</v>
      </c>
      <c r="J26" s="32">
        <f t="shared" si="7"/>
        <v>-60092.5</v>
      </c>
      <c r="K26" s="32">
        <f t="shared" si="7"/>
        <v>-55418.4</v>
      </c>
      <c r="L26" s="32">
        <f t="shared" si="7"/>
        <v>-51101.2</v>
      </c>
      <c r="M26" s="32">
        <f t="shared" si="7"/>
        <v>-31080.4</v>
      </c>
      <c r="N26" s="32">
        <f t="shared" si="7"/>
        <v>-24716.4</v>
      </c>
      <c r="O26" s="32">
        <f t="shared" si="7"/>
        <v>-666396.8</v>
      </c>
    </row>
    <row r="27" spans="1:26" ht="18.75" customHeight="1">
      <c r="A27" s="28" t="s">
        <v>43</v>
      </c>
      <c r="B27" s="16">
        <f>ROUND((-B9)*$G$3,2)</f>
        <v>-81037.8</v>
      </c>
      <c r="C27" s="16">
        <f aca="true" t="shared" si="8" ref="C27:N27">ROUND((-C9)*$G$3,2)</f>
        <v>-81055</v>
      </c>
      <c r="D27" s="16">
        <f t="shared" si="8"/>
        <v>-50568</v>
      </c>
      <c r="E27" s="16">
        <f t="shared" si="8"/>
        <v>-11691.7</v>
      </c>
      <c r="F27" s="16">
        <f t="shared" si="8"/>
        <v>-44496.4</v>
      </c>
      <c r="G27" s="16">
        <f t="shared" si="8"/>
        <v>-84297.2</v>
      </c>
      <c r="H27" s="16">
        <f t="shared" si="8"/>
        <v>-13084.9</v>
      </c>
      <c r="I27" s="16">
        <f t="shared" si="8"/>
        <v>-77756.9</v>
      </c>
      <c r="J27" s="16">
        <f t="shared" si="8"/>
        <v>-60092.5</v>
      </c>
      <c r="K27" s="16">
        <f t="shared" si="8"/>
        <v>-55418.4</v>
      </c>
      <c r="L27" s="16">
        <f t="shared" si="8"/>
        <v>-51101.2</v>
      </c>
      <c r="M27" s="16">
        <f t="shared" si="8"/>
        <v>-31080.4</v>
      </c>
      <c r="N27" s="16">
        <f t="shared" si="8"/>
        <v>-24716.4</v>
      </c>
      <c r="O27" s="33">
        <f aca="true" t="shared" si="9" ref="O27:O44">SUM(B27:N27)</f>
        <v>-666396.8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1105735.81</v>
      </c>
      <c r="C42" s="37">
        <f aca="true" t="shared" si="11" ref="C42:N42">+C17+C25</f>
        <v>835241.45</v>
      </c>
      <c r="D42" s="37">
        <f t="shared" si="11"/>
        <v>651285.7000000001</v>
      </c>
      <c r="E42" s="37">
        <f t="shared" si="11"/>
        <v>222230.31999999998</v>
      </c>
      <c r="F42" s="37">
        <f t="shared" si="11"/>
        <v>750358.21</v>
      </c>
      <c r="G42" s="37">
        <f t="shared" si="11"/>
        <v>1017790.71</v>
      </c>
      <c r="H42" s="37">
        <f t="shared" si="11"/>
        <v>270966.58999999997</v>
      </c>
      <c r="I42" s="37">
        <f t="shared" si="11"/>
        <v>775501.9299999999</v>
      </c>
      <c r="J42" s="37">
        <f t="shared" si="11"/>
        <v>700960.39</v>
      </c>
      <c r="K42" s="37">
        <f t="shared" si="11"/>
        <v>941581.37</v>
      </c>
      <c r="L42" s="37">
        <f t="shared" si="11"/>
        <v>885184.0900000001</v>
      </c>
      <c r="M42" s="37">
        <f t="shared" si="11"/>
        <v>493998.72</v>
      </c>
      <c r="N42" s="37">
        <f t="shared" si="11"/>
        <v>244208.45000000004</v>
      </c>
      <c r="O42" s="37">
        <f>SUM(B42:N42)</f>
        <v>8895043.739999998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1105735.8199999998</v>
      </c>
      <c r="C48" s="52">
        <f t="shared" si="12"/>
        <v>835241.45</v>
      </c>
      <c r="D48" s="52">
        <f t="shared" si="12"/>
        <v>651285.7</v>
      </c>
      <c r="E48" s="52">
        <f t="shared" si="12"/>
        <v>222230.32</v>
      </c>
      <c r="F48" s="52">
        <f t="shared" si="12"/>
        <v>750358.21</v>
      </c>
      <c r="G48" s="52">
        <f t="shared" si="12"/>
        <v>1017790.71</v>
      </c>
      <c r="H48" s="52">
        <f t="shared" si="12"/>
        <v>270966.59</v>
      </c>
      <c r="I48" s="52">
        <f t="shared" si="12"/>
        <v>775501.93</v>
      </c>
      <c r="J48" s="52">
        <f t="shared" si="12"/>
        <v>700960.39</v>
      </c>
      <c r="K48" s="52">
        <f t="shared" si="12"/>
        <v>941581.37</v>
      </c>
      <c r="L48" s="52">
        <f t="shared" si="12"/>
        <v>885184.1</v>
      </c>
      <c r="M48" s="52">
        <f t="shared" si="12"/>
        <v>493998.72</v>
      </c>
      <c r="N48" s="52">
        <f t="shared" si="12"/>
        <v>244208.44</v>
      </c>
      <c r="O48" s="37">
        <f t="shared" si="12"/>
        <v>8895043.749999998</v>
      </c>
      <c r="Q48"/>
    </row>
    <row r="49" spans="1:18" ht="18.75" customHeight="1">
      <c r="A49" s="26" t="s">
        <v>61</v>
      </c>
      <c r="B49" s="52">
        <v>920377.45</v>
      </c>
      <c r="C49" s="52">
        <v>643216.23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1563593.68</v>
      </c>
      <c r="P49"/>
      <c r="Q49"/>
      <c r="R49" s="44"/>
    </row>
    <row r="50" spans="1:16" ht="18.75" customHeight="1">
      <c r="A50" s="26" t="s">
        <v>62</v>
      </c>
      <c r="B50" s="53">
        <v>185358.37</v>
      </c>
      <c r="C50" s="53">
        <v>192025.22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377383.58999999997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651285.7</v>
      </c>
      <c r="E51" s="53">
        <v>0</v>
      </c>
      <c r="F51" s="53">
        <v>0</v>
      </c>
      <c r="G51" s="53">
        <v>0</v>
      </c>
      <c r="H51" s="52">
        <v>270966.59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922252.29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222230.32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222230.32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750358.21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750358.21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1017790.71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1017790.71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775501.93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775501.93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700960.39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700960.39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941581.37</v>
      </c>
      <c r="L57" s="32">
        <v>885184.1</v>
      </c>
      <c r="M57" s="53">
        <v>0</v>
      </c>
      <c r="N57" s="53">
        <v>0</v>
      </c>
      <c r="O57" s="37">
        <f t="shared" si="13"/>
        <v>1826765.47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493998.72</v>
      </c>
      <c r="N58" s="53">
        <v>0</v>
      </c>
      <c r="O58" s="37">
        <f t="shared" si="13"/>
        <v>493998.72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244208.44</v>
      </c>
      <c r="O59" s="56">
        <f t="shared" si="13"/>
        <v>244208.44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2019-11-13T17:22:11Z</dcterms:modified>
  <cp:category/>
  <cp:version/>
  <cp:contentType/>
  <cp:contentStatus/>
</cp:coreProperties>
</file>