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<sst xmlns="http://schemas.openxmlformats.org/spreadsheetml/2006/main" count="100" uniqueCount="98">
  <si>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</si>
  <si>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</si>
  <si>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</si>
  <si>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</si>
  <si>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</si>
  <si>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</si>
  <si>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</si>
  <si>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</si>
  <si>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</si>
  <si>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</si>
  <si>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</si>
  <si>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</si>
  <si>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</si>
  <si>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</si>
  <si>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</si>
  <si>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</si>
  <si>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</si>
  <si>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</si>
  <si>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</si>
  <si>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</si>
  <si>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</si>
  <si>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</si>
  <si>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</si>
  <si>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</si>
  <si>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</si>
  <si>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</si>
  <si>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</si>
  <si>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</si>
  <si>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</si>
  <si>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</si>
  <si>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</si>
  <si>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</si>
  <si>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</si>
  <si>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</si>
  <si>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</si>
  <si>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</si>
  <si>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</si>
  <si>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</si>
  <si>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</si>
  <si>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</si>
  <si>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</si>
  <si>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</si>
  <si>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</si>
  <si>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</si>
  <si>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</si>
  <si>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</si>
  <si>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</si>
  <si>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</si>
  <si>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</si>
  <si>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</si>
  <si>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</si>
  <si>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</si>
  <si>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</si>
  <si>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</si>
  <si>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</si>
  <si>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</si>
  <si>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</si>
  <si>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</si>
  <si>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</si>
  <si>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</si>
  <si>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</si>
  <si>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</si>
  <si>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</si>
  <si>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</si>
  <si>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</si>
  <si>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</si>
  <si>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</si>
  <si>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</si>
  <si>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</si>
  <si>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</si>
  <si>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</si>
  <si>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</si>
  <si>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</si>
  <si>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</si>
  <si>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</si>
  <si>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</si>
  <si>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</si>
  <si>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</si>
  <si>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</si>
  <si>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</si>
  <si>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</si>
  <si>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</si>
  <si>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</si>
  <si>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</si>
  <si>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</si>
  <si>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</si>
  <si>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</si>
  <si>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</si>
  <si>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</si>
  <si>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Área 4.1</t>
  </si>
  <si>
    <t>Área 4.0</t>
  </si>
  <si>
    <t>Área 5.1</t>
  </si>
  <si>
    <t>4.1. Compensação da Receita Antecipada (4.1.1.)</t>
  </si>
  <si>
    <t>OPERAÇÃO 22/05/19 - VENCIMENTO 29/05/19</t>
  </si>
  <si>
    <t>4.3. Revisão de Remuneração pelo Transporte Coletivo (1)</t>
  </si>
  <si>
    <t>9.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</si>
  <si>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</si>
  <si>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de passageiros transportados, pocessada pelo sistema de bilhetagem eletrônica, total de 996.608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</si>
</sst>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914400</xdr:colOff>
      <xdr:row>83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914400</xdr:colOff>
      <xdr:row>83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914400</xdr:colOff>
      <xdr:row>83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6" sqref="H86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90</v>
      </c>
      <c r="G6" s="3" t="s">
        <v>89</v>
      </c>
      <c r="H6" s="59" t="s">
        <v>26</v>
      </c>
      <c r="I6" s="59" t="s">
        <v>91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503455</v>
      </c>
      <c r="C7" s="10">
        <f t="shared" si="0"/>
        <v>371091</v>
      </c>
      <c r="D7" s="10">
        <f t="shared" si="0"/>
        <v>371624</v>
      </c>
      <c r="E7" s="10">
        <f t="shared" si="0"/>
        <v>71247</v>
      </c>
      <c r="F7" s="10">
        <f t="shared" si="0"/>
        <v>339707</v>
      </c>
      <c r="G7" s="10">
        <f t="shared" si="0"/>
        <v>517193</v>
      </c>
      <c r="H7" s="10">
        <f t="shared" si="0"/>
        <v>355467</v>
      </c>
      <c r="I7" s="10">
        <f t="shared" si="0"/>
        <v>51455</v>
      </c>
      <c r="J7" s="10">
        <f t="shared" si="0"/>
        <v>421538</v>
      </c>
      <c r="K7" s="10">
        <f t="shared" si="0"/>
        <v>303063</v>
      </c>
      <c r="L7" s="10">
        <f t="shared" si="0"/>
        <v>362400</v>
      </c>
      <c r="M7" s="10">
        <f t="shared" si="0"/>
        <v>146884</v>
      </c>
      <c r="N7" s="10">
        <f t="shared" si="0"/>
        <v>99044</v>
      </c>
      <c r="O7" s="10">
        <f>+O8+O18+O22</f>
        <v>3914168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232378</v>
      </c>
      <c r="C8" s="12">
        <f t="shared" si="1"/>
        <v>181922</v>
      </c>
      <c r="D8" s="12">
        <f t="shared" si="1"/>
        <v>198484</v>
      </c>
      <c r="E8" s="12">
        <f t="shared" si="1"/>
        <v>33551</v>
      </c>
      <c r="F8" s="12">
        <f t="shared" si="1"/>
        <v>167961</v>
      </c>
      <c r="G8" s="12">
        <f t="shared" si="1"/>
        <v>262446</v>
      </c>
      <c r="H8" s="12">
        <f t="shared" si="1"/>
        <v>171348</v>
      </c>
      <c r="I8" s="12">
        <f t="shared" si="1"/>
        <v>25488</v>
      </c>
      <c r="J8" s="12">
        <f t="shared" si="1"/>
        <v>217884</v>
      </c>
      <c r="K8" s="12">
        <f t="shared" si="1"/>
        <v>148646</v>
      </c>
      <c r="L8" s="12">
        <f t="shared" si="1"/>
        <v>176908</v>
      </c>
      <c r="M8" s="12">
        <f t="shared" si="1"/>
        <v>81035</v>
      </c>
      <c r="N8" s="12">
        <f t="shared" si="1"/>
        <v>57135</v>
      </c>
      <c r="O8" s="12">
        <f>SUM(B8:N8)</f>
        <v>1955186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17879</v>
      </c>
      <c r="C9" s="14">
        <v>17369</v>
      </c>
      <c r="D9" s="14">
        <v>11765</v>
      </c>
      <c r="E9" s="14">
        <v>2439</v>
      </c>
      <c r="F9" s="14">
        <v>10756</v>
      </c>
      <c r="G9" s="14">
        <v>18510</v>
      </c>
      <c r="H9" s="14">
        <v>17018</v>
      </c>
      <c r="I9" s="14">
        <v>2498</v>
      </c>
      <c r="J9" s="14">
        <v>11571</v>
      </c>
      <c r="K9" s="14">
        <v>13399</v>
      </c>
      <c r="L9" s="14">
        <v>11326</v>
      </c>
      <c r="M9" s="14">
        <v>7281</v>
      </c>
      <c r="N9" s="14">
        <v>5554</v>
      </c>
      <c r="O9" s="12">
        <f aca="true" t="shared" si="2" ref="O9:O17">SUM(B9:N9)</f>
        <v>147365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203353</v>
      </c>
      <c r="C10" s="14">
        <f>C11+C12+C13</f>
        <v>156348</v>
      </c>
      <c r="D10" s="14">
        <f>D11+D12+D13</f>
        <v>177612</v>
      </c>
      <c r="E10" s="14">
        <f>E11+E12+E13</f>
        <v>29605</v>
      </c>
      <c r="F10" s="14">
        <f aca="true" t="shared" si="3" ref="F10:N10">F11+F12+F13</f>
        <v>148956</v>
      </c>
      <c r="G10" s="14">
        <f t="shared" si="3"/>
        <v>230616</v>
      </c>
      <c r="H10" s="14">
        <f>H11+H12+H13</f>
        <v>146869</v>
      </c>
      <c r="I10" s="14">
        <f>I11+I12+I13</f>
        <v>21861</v>
      </c>
      <c r="J10" s="14">
        <f>J11+J12+J13</f>
        <v>195789</v>
      </c>
      <c r="K10" s="14">
        <f>K11+K12+K13</f>
        <v>128352</v>
      </c>
      <c r="L10" s="14">
        <f>L11+L12+L13</f>
        <v>156518</v>
      </c>
      <c r="M10" s="14">
        <f t="shared" si="3"/>
        <v>70404</v>
      </c>
      <c r="N10" s="14">
        <f t="shared" si="3"/>
        <v>49530</v>
      </c>
      <c r="O10" s="12">
        <f t="shared" si="2"/>
        <v>1715813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93335</v>
      </c>
      <c r="C11" s="14">
        <v>72050</v>
      </c>
      <c r="D11" s="14">
        <v>79868</v>
      </c>
      <c r="E11" s="14">
        <v>13470</v>
      </c>
      <c r="F11" s="14">
        <v>66061</v>
      </c>
      <c r="G11" s="14">
        <v>103398</v>
      </c>
      <c r="H11" s="14">
        <v>69051</v>
      </c>
      <c r="I11" s="14">
        <v>10413</v>
      </c>
      <c r="J11" s="14">
        <v>91297</v>
      </c>
      <c r="K11" s="14">
        <v>58782</v>
      </c>
      <c r="L11" s="14">
        <v>71770</v>
      </c>
      <c r="M11" s="14">
        <v>31250</v>
      </c>
      <c r="N11" s="14">
        <v>21516</v>
      </c>
      <c r="O11" s="12">
        <f t="shared" si="2"/>
        <v>782261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99552</v>
      </c>
      <c r="C12" s="14">
        <v>72374</v>
      </c>
      <c r="D12" s="14">
        <v>90414</v>
      </c>
      <c r="E12" s="14">
        <v>14219</v>
      </c>
      <c r="F12" s="14">
        <v>73305</v>
      </c>
      <c r="G12" s="14">
        <v>110865</v>
      </c>
      <c r="H12" s="14">
        <v>68898</v>
      </c>
      <c r="I12" s="14">
        <v>10013</v>
      </c>
      <c r="J12" s="14">
        <v>95715</v>
      </c>
      <c r="K12" s="14">
        <v>62342</v>
      </c>
      <c r="L12" s="14">
        <v>76758</v>
      </c>
      <c r="M12" s="14">
        <v>35159</v>
      </c>
      <c r="N12" s="14">
        <v>25536</v>
      </c>
      <c r="O12" s="12">
        <f t="shared" si="2"/>
        <v>835150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10466</v>
      </c>
      <c r="C13" s="14">
        <v>11924</v>
      </c>
      <c r="D13" s="14">
        <v>7330</v>
      </c>
      <c r="E13" s="14">
        <v>1916</v>
      </c>
      <c r="F13" s="14">
        <v>9590</v>
      </c>
      <c r="G13" s="14">
        <v>16353</v>
      </c>
      <c r="H13" s="14">
        <v>8920</v>
      </c>
      <c r="I13" s="14">
        <v>1435</v>
      </c>
      <c r="J13" s="14">
        <v>8777</v>
      </c>
      <c r="K13" s="14">
        <v>7228</v>
      </c>
      <c r="L13" s="14">
        <v>7990</v>
      </c>
      <c r="M13" s="14">
        <v>3995</v>
      </c>
      <c r="N13" s="14">
        <v>2478</v>
      </c>
      <c r="O13" s="12">
        <f t="shared" si="2"/>
        <v>98402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11146</v>
      </c>
      <c r="C14" s="14">
        <f>C15+C16+C17</f>
        <v>8205</v>
      </c>
      <c r="D14" s="14">
        <f>D15+D16+D17</f>
        <v>9107</v>
      </c>
      <c r="E14" s="14">
        <f>E15+E16+E17</f>
        <v>1507</v>
      </c>
      <c r="F14" s="14">
        <f aca="true" t="shared" si="4" ref="F14:N14">F15+F16+F17</f>
        <v>8249</v>
      </c>
      <c r="G14" s="14">
        <f t="shared" si="4"/>
        <v>13320</v>
      </c>
      <c r="H14" s="14">
        <f>H15+H16+H17</f>
        <v>7461</v>
      </c>
      <c r="I14" s="14">
        <f>I15+I16+I17</f>
        <v>1129</v>
      </c>
      <c r="J14" s="14">
        <f>J15+J16+J17</f>
        <v>10524</v>
      </c>
      <c r="K14" s="14">
        <f>K15+K16+K17</f>
        <v>6895</v>
      </c>
      <c r="L14" s="14">
        <f>L15+L16+L17</f>
        <v>9064</v>
      </c>
      <c r="M14" s="14">
        <f t="shared" si="4"/>
        <v>3350</v>
      </c>
      <c r="N14" s="14">
        <f t="shared" si="4"/>
        <v>2051</v>
      </c>
      <c r="O14" s="12">
        <f t="shared" si="2"/>
        <v>92008</v>
      </c>
    </row>
    <row r="15" spans="1:26" ht="18.75" customHeight="1">
      <c r="A15" s="15" t="s">
        <v>13</v>
      </c>
      <c r="B15" s="14">
        <v>11116</v>
      </c>
      <c r="C15" s="14">
        <v>8191</v>
      </c>
      <c r="D15" s="14">
        <v>9097</v>
      </c>
      <c r="E15" s="14">
        <v>1506</v>
      </c>
      <c r="F15" s="14">
        <v>8246</v>
      </c>
      <c r="G15" s="14">
        <v>13300</v>
      </c>
      <c r="H15" s="14">
        <v>7456</v>
      </c>
      <c r="I15" s="14">
        <v>1128</v>
      </c>
      <c r="J15" s="14">
        <v>10507</v>
      </c>
      <c r="K15" s="14">
        <v>6875</v>
      </c>
      <c r="L15" s="14">
        <v>9051</v>
      </c>
      <c r="M15" s="14">
        <v>3343</v>
      </c>
      <c r="N15" s="14">
        <v>2047</v>
      </c>
      <c r="O15" s="12">
        <f t="shared" si="2"/>
        <v>91863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15</v>
      </c>
      <c r="C16" s="14">
        <v>7</v>
      </c>
      <c r="D16" s="14">
        <v>6</v>
      </c>
      <c r="E16" s="14">
        <v>0</v>
      </c>
      <c r="F16" s="14">
        <v>2</v>
      </c>
      <c r="G16" s="14">
        <v>6</v>
      </c>
      <c r="H16" s="14">
        <v>3</v>
      </c>
      <c r="I16" s="14">
        <v>1</v>
      </c>
      <c r="J16" s="14">
        <v>3</v>
      </c>
      <c r="K16" s="14">
        <v>11</v>
      </c>
      <c r="L16" s="14">
        <v>4</v>
      </c>
      <c r="M16" s="14">
        <v>4</v>
      </c>
      <c r="N16" s="14">
        <v>2</v>
      </c>
      <c r="O16" s="12">
        <f t="shared" si="2"/>
        <v>64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15</v>
      </c>
      <c r="C17" s="14">
        <v>7</v>
      </c>
      <c r="D17" s="14">
        <v>4</v>
      </c>
      <c r="E17" s="14">
        <v>1</v>
      </c>
      <c r="F17" s="14">
        <v>1</v>
      </c>
      <c r="G17" s="14">
        <v>14</v>
      </c>
      <c r="H17" s="14">
        <v>2</v>
      </c>
      <c r="I17" s="14">
        <v>0</v>
      </c>
      <c r="J17" s="14">
        <v>14</v>
      </c>
      <c r="K17" s="14">
        <v>9</v>
      </c>
      <c r="L17" s="14">
        <v>9</v>
      </c>
      <c r="M17" s="14">
        <v>3</v>
      </c>
      <c r="N17" s="14">
        <v>2</v>
      </c>
      <c r="O17" s="12">
        <f t="shared" si="2"/>
        <v>81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117665</v>
      </c>
      <c r="C18" s="18">
        <f>C19+C20+C21</f>
        <v>74791</v>
      </c>
      <c r="D18" s="18">
        <f>D19+D20+D21</f>
        <v>60855</v>
      </c>
      <c r="E18" s="18">
        <f>E19+E20+E21</f>
        <v>12425</v>
      </c>
      <c r="F18" s="18">
        <f aca="true" t="shared" si="5" ref="F18:N18">F19+F20+F21</f>
        <v>60968</v>
      </c>
      <c r="G18" s="18">
        <f t="shared" si="5"/>
        <v>90000</v>
      </c>
      <c r="H18" s="18">
        <f>H19+H20+H21</f>
        <v>76053</v>
      </c>
      <c r="I18" s="18">
        <f>I19+I20+I21</f>
        <v>10414</v>
      </c>
      <c r="J18" s="18">
        <f>J19+J20+J21</f>
        <v>93539</v>
      </c>
      <c r="K18" s="18">
        <f>K19+K20+K21</f>
        <v>63532</v>
      </c>
      <c r="L18" s="18">
        <f>L19+L20+L21</f>
        <v>94912</v>
      </c>
      <c r="M18" s="18">
        <f t="shared" si="5"/>
        <v>36587</v>
      </c>
      <c r="N18" s="18">
        <f t="shared" si="5"/>
        <v>22577</v>
      </c>
      <c r="O18" s="12">
        <f aca="true" t="shared" si="6" ref="O18:O24">SUM(B18:N18)</f>
        <v>814318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72001</v>
      </c>
      <c r="C19" s="14">
        <v>48113</v>
      </c>
      <c r="D19" s="14">
        <v>39111</v>
      </c>
      <c r="E19" s="14">
        <v>8014</v>
      </c>
      <c r="F19" s="14">
        <v>38260</v>
      </c>
      <c r="G19" s="14">
        <v>59852</v>
      </c>
      <c r="H19" s="14">
        <v>49751</v>
      </c>
      <c r="I19" s="14">
        <v>7110</v>
      </c>
      <c r="J19" s="14">
        <v>57636</v>
      </c>
      <c r="K19" s="14">
        <v>38562</v>
      </c>
      <c r="L19" s="14">
        <v>56882</v>
      </c>
      <c r="M19" s="14">
        <v>22278</v>
      </c>
      <c r="N19" s="14">
        <v>13517</v>
      </c>
      <c r="O19" s="12">
        <f t="shared" si="6"/>
        <v>511087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40509</v>
      </c>
      <c r="C20" s="14">
        <v>22251</v>
      </c>
      <c r="D20" s="14">
        <v>19173</v>
      </c>
      <c r="E20" s="14">
        <v>3747</v>
      </c>
      <c r="F20" s="14">
        <v>19169</v>
      </c>
      <c r="G20" s="14">
        <v>24412</v>
      </c>
      <c r="H20" s="14">
        <v>22909</v>
      </c>
      <c r="I20" s="14">
        <v>2866</v>
      </c>
      <c r="J20" s="14">
        <v>31563</v>
      </c>
      <c r="K20" s="14">
        <v>22013</v>
      </c>
      <c r="L20" s="14">
        <v>33975</v>
      </c>
      <c r="M20" s="14">
        <v>12584</v>
      </c>
      <c r="N20" s="14">
        <v>8114</v>
      </c>
      <c r="O20" s="12">
        <f t="shared" si="6"/>
        <v>263285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5155</v>
      </c>
      <c r="C21" s="14">
        <v>4427</v>
      </c>
      <c r="D21" s="14">
        <v>2571</v>
      </c>
      <c r="E21" s="14">
        <v>664</v>
      </c>
      <c r="F21" s="14">
        <v>3539</v>
      </c>
      <c r="G21" s="14">
        <v>5736</v>
      </c>
      <c r="H21" s="14">
        <v>3393</v>
      </c>
      <c r="I21" s="14">
        <v>438</v>
      </c>
      <c r="J21" s="14">
        <v>4340</v>
      </c>
      <c r="K21" s="14">
        <v>2957</v>
      </c>
      <c r="L21" s="14">
        <v>4055</v>
      </c>
      <c r="M21" s="14">
        <v>1725</v>
      </c>
      <c r="N21" s="14">
        <v>946</v>
      </c>
      <c r="O21" s="12">
        <f t="shared" si="6"/>
        <v>39946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153412</v>
      </c>
      <c r="C22" s="14">
        <f>C23+C24</f>
        <v>114378</v>
      </c>
      <c r="D22" s="14">
        <f>D23+D24</f>
        <v>112285</v>
      </c>
      <c r="E22" s="14">
        <f>E23+E24</f>
        <v>25271</v>
      </c>
      <c r="F22" s="14">
        <f aca="true" t="shared" si="7" ref="F22:N22">F23+F24</f>
        <v>110778</v>
      </c>
      <c r="G22" s="14">
        <f t="shared" si="7"/>
        <v>164747</v>
      </c>
      <c r="H22" s="14">
        <f>H23+H24</f>
        <v>108066</v>
      </c>
      <c r="I22" s="14">
        <f>I23+I24</f>
        <v>15553</v>
      </c>
      <c r="J22" s="14">
        <f>J23+J24</f>
        <v>110115</v>
      </c>
      <c r="K22" s="14">
        <f>K23+K24</f>
        <v>90885</v>
      </c>
      <c r="L22" s="14">
        <f>L23+L24</f>
        <v>90580</v>
      </c>
      <c r="M22" s="14">
        <f t="shared" si="7"/>
        <v>29262</v>
      </c>
      <c r="N22" s="14">
        <f t="shared" si="7"/>
        <v>19332</v>
      </c>
      <c r="O22" s="12">
        <f t="shared" si="6"/>
        <v>1144664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82547</v>
      </c>
      <c r="C23" s="14">
        <v>68914</v>
      </c>
      <c r="D23" s="14">
        <v>64902</v>
      </c>
      <c r="E23" s="14">
        <v>15767</v>
      </c>
      <c r="F23" s="14">
        <v>64426</v>
      </c>
      <c r="G23" s="14">
        <v>102210</v>
      </c>
      <c r="H23" s="14">
        <v>67723</v>
      </c>
      <c r="I23" s="14">
        <v>10968</v>
      </c>
      <c r="J23" s="14">
        <v>64936</v>
      </c>
      <c r="K23" s="14">
        <v>55113</v>
      </c>
      <c r="L23" s="14">
        <v>53260</v>
      </c>
      <c r="M23" s="14">
        <v>17657</v>
      </c>
      <c r="N23" s="14">
        <v>10193</v>
      </c>
      <c r="O23" s="12">
        <f t="shared" si="6"/>
        <v>678616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70865</v>
      </c>
      <c r="C24" s="14">
        <v>45464</v>
      </c>
      <c r="D24" s="14">
        <v>47383</v>
      </c>
      <c r="E24" s="14">
        <v>9504</v>
      </c>
      <c r="F24" s="14">
        <v>46352</v>
      </c>
      <c r="G24" s="14">
        <v>62537</v>
      </c>
      <c r="H24" s="14">
        <v>40343</v>
      </c>
      <c r="I24" s="14">
        <v>4585</v>
      </c>
      <c r="J24" s="14">
        <v>45179</v>
      </c>
      <c r="K24" s="14">
        <v>35772</v>
      </c>
      <c r="L24" s="14">
        <v>37320</v>
      </c>
      <c r="M24" s="14">
        <v>11605</v>
      </c>
      <c r="N24" s="14">
        <v>9139</v>
      </c>
      <c r="O24" s="12">
        <f t="shared" si="6"/>
        <v>466048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1105001.838</v>
      </c>
      <c r="C28" s="56">
        <f aca="true" t="shared" si="8" ref="C28:N28">C29+C30</f>
        <v>860427.4071</v>
      </c>
      <c r="D28" s="56">
        <f t="shared" si="8"/>
        <v>740198.5868</v>
      </c>
      <c r="E28" s="56">
        <f t="shared" si="8"/>
        <v>210841.24709999998</v>
      </c>
      <c r="F28" s="56">
        <f t="shared" si="8"/>
        <v>781701.4305</v>
      </c>
      <c r="G28" s="56">
        <f t="shared" si="8"/>
        <v>964697.4458999999</v>
      </c>
      <c r="H28" s="56">
        <f t="shared" si="8"/>
        <v>774010.6392000001</v>
      </c>
      <c r="I28" s="56">
        <f t="shared" si="8"/>
        <v>122210.77050000001</v>
      </c>
      <c r="J28" s="56">
        <f t="shared" si="8"/>
        <v>934179.0592</v>
      </c>
      <c r="K28" s="56">
        <f t="shared" si="8"/>
        <v>770906.7797999999</v>
      </c>
      <c r="L28" s="56">
        <f t="shared" si="8"/>
        <v>896796.5599999999</v>
      </c>
      <c r="M28" s="56">
        <f t="shared" si="8"/>
        <v>461416.31600000005</v>
      </c>
      <c r="N28" s="56">
        <f t="shared" si="8"/>
        <v>263201.3564</v>
      </c>
      <c r="O28" s="56">
        <f>SUM(B28:N28)</f>
        <v>8885589.436499998</v>
      </c>
      <c r="Q28" s="62"/>
    </row>
    <row r="29" spans="1:15" ht="18.75" customHeight="1">
      <c r="A29" s="54" t="s">
        <v>54</v>
      </c>
      <c r="B29" s="52">
        <f aca="true" t="shared" si="9" ref="B29:N29">B26*B7</f>
        <v>1100351.248</v>
      </c>
      <c r="C29" s="52">
        <f t="shared" si="9"/>
        <v>852804.2270999999</v>
      </c>
      <c r="D29" s="52">
        <f t="shared" si="9"/>
        <v>728643.1768</v>
      </c>
      <c r="E29" s="52">
        <f t="shared" si="9"/>
        <v>210841.24709999998</v>
      </c>
      <c r="F29" s="52">
        <f t="shared" si="9"/>
        <v>764850.3105</v>
      </c>
      <c r="G29" s="52">
        <f t="shared" si="9"/>
        <v>960065.3659</v>
      </c>
      <c r="H29" s="52">
        <f t="shared" si="9"/>
        <v>770510.2692000001</v>
      </c>
      <c r="I29" s="52">
        <f t="shared" si="9"/>
        <v>122210.77050000001</v>
      </c>
      <c r="J29" s="52">
        <f t="shared" si="9"/>
        <v>916170.6892</v>
      </c>
      <c r="K29" s="52">
        <f t="shared" si="9"/>
        <v>752990.3298</v>
      </c>
      <c r="L29" s="52">
        <f t="shared" si="9"/>
        <v>881139.36</v>
      </c>
      <c r="M29" s="52">
        <f t="shared" si="9"/>
        <v>450419.786</v>
      </c>
      <c r="N29" s="52">
        <f t="shared" si="9"/>
        <v>259802.3164</v>
      </c>
      <c r="O29" s="53">
        <f>SUM(B29:N29)</f>
        <v>8770799.0965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3399.04</v>
      </c>
      <c r="O30" s="53">
        <f>SUM(B30:N30)</f>
        <v>114790.34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33630.89</v>
      </c>
      <c r="C32" s="25">
        <f t="shared" si="10"/>
        <v>44519.31</v>
      </c>
      <c r="D32" s="25">
        <f t="shared" si="10"/>
        <v>-31066.89</v>
      </c>
      <c r="E32" s="25">
        <f t="shared" si="10"/>
        <v>13132.18</v>
      </c>
      <c r="F32" s="25">
        <f t="shared" si="10"/>
        <v>155959.41999999998</v>
      </c>
      <c r="G32" s="25">
        <f t="shared" si="10"/>
        <v>317219.7</v>
      </c>
      <c r="H32" s="25">
        <f t="shared" si="10"/>
        <v>149688.82</v>
      </c>
      <c r="I32" s="25">
        <f t="shared" si="10"/>
        <v>274676.26999999996</v>
      </c>
      <c r="J32" s="25">
        <f t="shared" si="10"/>
        <v>249202.90000000002</v>
      </c>
      <c r="K32" s="25">
        <f t="shared" si="10"/>
        <v>-35111.759999999995</v>
      </c>
      <c r="L32" s="25">
        <f t="shared" si="10"/>
        <v>205497.25</v>
      </c>
      <c r="M32" s="25">
        <f t="shared" si="10"/>
        <v>-29162.72</v>
      </c>
      <c r="N32" s="25">
        <f t="shared" si="10"/>
        <v>-23882.2</v>
      </c>
      <c r="O32" s="25">
        <f t="shared" si="10"/>
        <v>1324303.17</v>
      </c>
    </row>
    <row r="33" spans="1:15" ht="18.75" customHeight="1">
      <c r="A33" s="17" t="s">
        <v>92</v>
      </c>
      <c r="B33" s="26">
        <f>+B34</f>
        <v>-76879.7</v>
      </c>
      <c r="C33" s="26">
        <f aca="true" t="shared" si="11" ref="C33:O33">+C34</f>
        <v>-74686.7</v>
      </c>
      <c r="D33" s="26">
        <f t="shared" si="11"/>
        <v>-50589.5</v>
      </c>
      <c r="E33" s="26">
        <f t="shared" si="11"/>
        <v>-10487.7</v>
      </c>
      <c r="F33" s="26">
        <f t="shared" si="11"/>
        <v>-46250.8</v>
      </c>
      <c r="G33" s="26">
        <f t="shared" si="11"/>
        <v>-79593</v>
      </c>
      <c r="H33" s="26">
        <f t="shared" si="11"/>
        <v>-73177.4</v>
      </c>
      <c r="I33" s="26">
        <f t="shared" si="11"/>
        <v>-10741.4</v>
      </c>
      <c r="J33" s="26">
        <f t="shared" si="11"/>
        <v>-49755.3</v>
      </c>
      <c r="K33" s="26">
        <f t="shared" si="11"/>
        <v>-57615.7</v>
      </c>
      <c r="L33" s="26">
        <f t="shared" si="11"/>
        <v>-48701.8</v>
      </c>
      <c r="M33" s="26">
        <f t="shared" si="11"/>
        <v>-31308.3</v>
      </c>
      <c r="N33" s="26">
        <f t="shared" si="11"/>
        <v>-23882.2</v>
      </c>
      <c r="O33" s="26">
        <f t="shared" si="11"/>
        <v>-633669.5000000001</v>
      </c>
    </row>
    <row r="34" spans="1:26" ht="18.75" customHeight="1">
      <c r="A34" s="13" t="s">
        <v>55</v>
      </c>
      <c r="B34" s="20">
        <f>ROUND(-B9*$D$3,2)</f>
        <v>-76879.7</v>
      </c>
      <c r="C34" s="20">
        <f>ROUND(-C9*$D$3,2)</f>
        <v>-74686.7</v>
      </c>
      <c r="D34" s="20">
        <f>ROUND(-D9*$D$3,2)</f>
        <v>-50589.5</v>
      </c>
      <c r="E34" s="20">
        <f>ROUND(-E9*$D$3,2)</f>
        <v>-10487.7</v>
      </c>
      <c r="F34" s="20">
        <f aca="true" t="shared" si="12" ref="F34:N34">ROUND(-F9*$D$3,2)</f>
        <v>-46250.8</v>
      </c>
      <c r="G34" s="20">
        <f t="shared" si="12"/>
        <v>-79593</v>
      </c>
      <c r="H34" s="20">
        <f t="shared" si="12"/>
        <v>-73177.4</v>
      </c>
      <c r="I34" s="20">
        <f>ROUND(-I9*$D$3,2)</f>
        <v>-10741.4</v>
      </c>
      <c r="J34" s="20">
        <f>ROUND(-J9*$D$3,2)</f>
        <v>-49755.3</v>
      </c>
      <c r="K34" s="20">
        <f>ROUND(-K9*$D$3,2)</f>
        <v>-57615.7</v>
      </c>
      <c r="L34" s="20">
        <f>ROUND(-L9*$D$3,2)</f>
        <v>-48701.8</v>
      </c>
      <c r="M34" s="20">
        <f t="shared" si="12"/>
        <v>-31308.3</v>
      </c>
      <c r="N34" s="20">
        <f t="shared" si="12"/>
        <v>-23882.2</v>
      </c>
      <c r="O34" s="44">
        <f aca="true" t="shared" si="13" ref="O34:O45">SUM(B34:N34)</f>
        <v>-633669.5000000001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-4687.5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94</v>
      </c>
      <c r="B42" s="27">
        <v>110510.59</v>
      </c>
      <c r="C42" s="27">
        <v>119206.01</v>
      </c>
      <c r="D42" s="27">
        <v>20022.61</v>
      </c>
      <c r="E42" s="27">
        <v>23619.88</v>
      </c>
      <c r="F42" s="27">
        <v>202710.22</v>
      </c>
      <c r="G42" s="27">
        <v>397312.7</v>
      </c>
      <c r="H42" s="27">
        <v>222866.22</v>
      </c>
      <c r="I42" s="27">
        <v>288605.17</v>
      </c>
      <c r="J42" s="27">
        <v>298958.2</v>
      </c>
      <c r="K42" s="27">
        <v>22503.94</v>
      </c>
      <c r="L42" s="27">
        <v>254199.05</v>
      </c>
      <c r="M42" s="27">
        <v>2145.58</v>
      </c>
      <c r="N42" s="27">
        <v>0</v>
      </c>
      <c r="O42" s="24">
        <f t="shared" si="13"/>
        <v>1962660.17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1138632.728</v>
      </c>
      <c r="C46" s="29">
        <f t="shared" si="15"/>
        <v>904946.7171</v>
      </c>
      <c r="D46" s="29">
        <f t="shared" si="15"/>
        <v>709131.6968</v>
      </c>
      <c r="E46" s="29">
        <f t="shared" si="15"/>
        <v>223973.42709999997</v>
      </c>
      <c r="F46" s="29">
        <f t="shared" si="15"/>
        <v>937660.8505</v>
      </c>
      <c r="G46" s="29">
        <f t="shared" si="15"/>
        <v>1281917.1459</v>
      </c>
      <c r="H46" s="29">
        <f t="shared" si="15"/>
        <v>923699.4592000002</v>
      </c>
      <c r="I46" s="29">
        <f t="shared" si="15"/>
        <v>396887.0405</v>
      </c>
      <c r="J46" s="29">
        <f t="shared" si="15"/>
        <v>1183381.9592</v>
      </c>
      <c r="K46" s="29">
        <f t="shared" si="15"/>
        <v>735795.0197999999</v>
      </c>
      <c r="L46" s="29">
        <f t="shared" si="15"/>
        <v>1102293.81</v>
      </c>
      <c r="M46" s="29">
        <f t="shared" si="15"/>
        <v>432253.596</v>
      </c>
      <c r="N46" s="29">
        <f t="shared" si="15"/>
        <v>239319.15639999998</v>
      </c>
      <c r="O46" s="29">
        <f>SUM(B46:N46)</f>
        <v>10209892.606500002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1138632.74</v>
      </c>
      <c r="C49" s="35">
        <f aca="true" t="shared" si="16" ref="C49:N49">SUM(C50:C63)</f>
        <v>904946.7200000001</v>
      </c>
      <c r="D49" s="35">
        <f t="shared" si="16"/>
        <v>709131.7</v>
      </c>
      <c r="E49" s="35">
        <f t="shared" si="16"/>
        <v>223973.43</v>
      </c>
      <c r="F49" s="35">
        <f t="shared" si="16"/>
        <v>937660.85</v>
      </c>
      <c r="G49" s="35">
        <f t="shared" si="16"/>
        <v>1281917.15</v>
      </c>
      <c r="H49" s="35">
        <f t="shared" si="16"/>
        <v>923699.46</v>
      </c>
      <c r="I49" s="35">
        <f t="shared" si="16"/>
        <v>396887.04</v>
      </c>
      <c r="J49" s="35">
        <f t="shared" si="16"/>
        <v>1183381.96</v>
      </c>
      <c r="K49" s="35">
        <f t="shared" si="16"/>
        <v>735795.02</v>
      </c>
      <c r="L49" s="35">
        <f t="shared" si="16"/>
        <v>1102293.81</v>
      </c>
      <c r="M49" s="35">
        <f t="shared" si="16"/>
        <v>432253.6</v>
      </c>
      <c r="N49" s="35">
        <f t="shared" si="16"/>
        <v>239319.16</v>
      </c>
      <c r="O49" s="29">
        <f>SUM(O50:O63)</f>
        <v>10209892.64</v>
      </c>
      <c r="Q49" s="64"/>
    </row>
    <row r="50" spans="1:18" ht="18.75" customHeight="1">
      <c r="A50" s="17" t="s">
        <v>39</v>
      </c>
      <c r="B50" s="35">
        <v>203129.01</v>
      </c>
      <c r="C50" s="35">
        <v>222420.91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425549.92000000004</v>
      </c>
      <c r="P50"/>
      <c r="Q50" s="64"/>
      <c r="R50" s="65"/>
    </row>
    <row r="51" spans="1:16" ht="18.75" customHeight="1">
      <c r="A51" s="17" t="s">
        <v>40</v>
      </c>
      <c r="B51" s="35">
        <v>935503.73</v>
      </c>
      <c r="C51" s="35">
        <v>682525.81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1618029.54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709131.7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709131.7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223973.43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223973.43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937660.85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937660.85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1281917.15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1281917.15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923699.46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923699.46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396887.04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396887.04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1183381.96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1183381.96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735795.02</v>
      </c>
      <c r="L59" s="34">
        <v>0</v>
      </c>
      <c r="M59" s="34">
        <v>0</v>
      </c>
      <c r="N59" s="34">
        <v>0</v>
      </c>
      <c r="O59" s="29">
        <f t="shared" si="17"/>
        <v>735795.02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1102293.81</v>
      </c>
      <c r="M60" s="34">
        <v>0</v>
      </c>
      <c r="N60" s="34">
        <v>0</v>
      </c>
      <c r="O60" s="26">
        <f t="shared" si="17"/>
        <v>1102293.81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432253.6</v>
      </c>
      <c r="N61" s="34">
        <v>0</v>
      </c>
      <c r="O61" s="29">
        <f t="shared" si="17"/>
        <v>432253.6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239319.16</v>
      </c>
      <c r="O62" s="26">
        <f t="shared" si="17"/>
        <v>239319.16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2.4532949644142503</v>
      </c>
      <c r="C67" s="42">
        <v>2.6225094132928666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2.1304899941404893</v>
      </c>
      <c r="C68" s="42">
        <v>2.195099988951497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2" ht="21" customHeight="1">
      <c r="A81" s="60" t="s">
        <v>97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4" ht="15.75">
      <c r="A82" s="69" t="s">
        <v>96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2:12" ht="14.25">
      <c r="B83" s="61"/>
      <c r="C83"/>
      <c r="D83"/>
      <c r="E83"/>
      <c r="F83"/>
      <c r="G83"/>
      <c r="H83" s="39"/>
      <c r="I83" s="39"/>
      <c r="J83"/>
      <c r="K83"/>
      <c r="L83"/>
    </row>
    <row r="84" spans="2:12" ht="14.25">
      <c r="B84" s="61"/>
      <c r="C84"/>
      <c r="D84"/>
      <c r="E84"/>
      <c r="F84"/>
      <c r="G84"/>
      <c r="H84"/>
      <c r="I84"/>
      <c r="J84"/>
      <c r="K84"/>
      <c r="L84"/>
    </row>
    <row r="85" spans="2:12" ht="14.25">
      <c r="B85"/>
      <c r="C85"/>
      <c r="D85"/>
      <c r="E85"/>
      <c r="F85"/>
      <c r="G85"/>
      <c r="H85" s="40"/>
      <c r="I85" s="40"/>
      <c r="J85" s="41"/>
      <c r="K85" s="41"/>
      <c r="L85" s="41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ht="14.25">
      <c r="K92"/>
    </row>
    <row r="93" ht="14.25">
      <c r="L93"/>
    </row>
    <row r="94" ht="14.25">
      <c r="M94"/>
    </row>
    <row r="95" ht="14.25">
      <c r="N95"/>
    </row>
  </sheetData>
  <sheetProtection/>
  <mergeCells count="7">
    <mergeCell ref="A82:N82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2019-05-30T19:25:02Z</dcterms:modified>
  <cp:category/>
  <cp:version/>
  <cp:contentType/>
  <cp:contentStatus/>
</cp:coreProperties>
</file>