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<sst xmlns="http://schemas.openxmlformats.org/spreadsheetml/2006/main" count="99" uniqueCount="97">
  <si>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</si>
  <si>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</si>
  <si>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</si>
  <si>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</si>
  <si>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</si>
  <si>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</si>
  <si>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</si>
  <si>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</si>
  <si>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</si>
  <si>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</si>
  <si>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</si>
  <si>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</si>
  <si>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</si>
  <si>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</si>
  <si>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</si>
  <si>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</si>
  <si>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</si>
  <si>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</si>
  <si>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</si>
  <si>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</si>
  <si>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</si>
  <si>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</si>
  <si>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</si>
  <si>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</si>
  <si>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</si>
  <si>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</si>
  <si>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</si>
  <si>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</si>
  <si>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</si>
  <si>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</si>
  <si>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</si>
  <si>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</si>
  <si>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</si>
  <si>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</si>
  <si>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</si>
  <si>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</si>
  <si>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</si>
  <si>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</si>
  <si>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</si>
  <si>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</si>
  <si>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</si>
  <si>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</si>
  <si>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</si>
  <si>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</si>
  <si>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</si>
  <si>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</si>
  <si>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</si>
  <si>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</si>
  <si>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</si>
  <si>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</si>
  <si>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</si>
  <si>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</si>
  <si>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</si>
  <si>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</si>
  <si>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</si>
  <si>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</si>
  <si>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</si>
  <si>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</si>
  <si>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</si>
  <si>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</si>
  <si>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</si>
  <si>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</si>
  <si>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</si>
  <si>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</si>
  <si>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</si>
  <si>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</si>
  <si>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</si>
  <si>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</si>
  <si>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</si>
  <si>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</si>
  <si>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</si>
  <si>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</si>
  <si>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</si>
  <si>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</si>
  <si>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</si>
  <si>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</si>
  <si>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</si>
  <si>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</si>
  <si>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</si>
  <si>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</si>
  <si>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</si>
  <si>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</si>
  <si>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</si>
  <si>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</si>
  <si>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</si>
  <si>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</si>
  <si>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</si>
  <si>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</si>
  <si>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</si>
  <si>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</si>
  <si>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</si>
  <si>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</si>
  <si>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Área 4.1</t>
  </si>
  <si>
    <t>Área 4.0</t>
  </si>
  <si>
    <t>Área 5.1</t>
  </si>
  <si>
    <t>4.1. Compensação da Receita Antecipada (4.1.1.)</t>
  </si>
  <si>
    <t>OPERAÇÃO 21/05/19 - VENCIMENTO 28/05/19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</si>
</sst>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50</v>
      </c>
      <c r="F5" s="4" t="s">
        <v>29</v>
      </c>
      <c r="G5" s="4" t="s">
        <v>36</v>
      </c>
      <c r="H5" s="4" t="s">
        <v>49</v>
      </c>
      <c r="I5" s="4" t="s">
        <v>47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93</v>
      </c>
      <c r="G6" s="3" t="s">
        <v>92</v>
      </c>
      <c r="H6" s="59" t="s">
        <v>26</v>
      </c>
      <c r="I6" s="59" t="s">
        <v>94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500454</v>
      </c>
      <c r="C7" s="10">
        <f t="shared" si="0"/>
        <v>369274</v>
      </c>
      <c r="D7" s="10">
        <f t="shared" si="0"/>
        <v>372199</v>
      </c>
      <c r="E7" s="10">
        <f t="shared" si="0"/>
        <v>69981</v>
      </c>
      <c r="F7" s="10">
        <f t="shared" si="0"/>
        <v>333894</v>
      </c>
      <c r="G7" s="10">
        <f t="shared" si="0"/>
        <v>512802</v>
      </c>
      <c r="H7" s="10">
        <f t="shared" si="0"/>
        <v>338701</v>
      </c>
      <c r="I7" s="10">
        <f t="shared" si="0"/>
        <v>48558</v>
      </c>
      <c r="J7" s="10">
        <f t="shared" si="0"/>
        <v>434831</v>
      </c>
      <c r="K7" s="10">
        <f t="shared" si="0"/>
        <v>300561</v>
      </c>
      <c r="L7" s="10">
        <f t="shared" si="0"/>
        <v>356129</v>
      </c>
      <c r="M7" s="10">
        <f t="shared" si="0"/>
        <v>147624</v>
      </c>
      <c r="N7" s="10">
        <f t="shared" si="0"/>
        <v>98126</v>
      </c>
      <c r="O7" s="10">
        <f>+O8+O18+O22</f>
        <v>3883134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231038</v>
      </c>
      <c r="C8" s="12">
        <f t="shared" si="1"/>
        <v>182059</v>
      </c>
      <c r="D8" s="12">
        <f t="shared" si="1"/>
        <v>199658</v>
      </c>
      <c r="E8" s="12">
        <f t="shared" si="1"/>
        <v>33193</v>
      </c>
      <c r="F8" s="12">
        <f t="shared" si="1"/>
        <v>166859</v>
      </c>
      <c r="G8" s="12">
        <f t="shared" si="1"/>
        <v>261546</v>
      </c>
      <c r="H8" s="12">
        <f t="shared" si="1"/>
        <v>163640</v>
      </c>
      <c r="I8" s="12">
        <f t="shared" si="1"/>
        <v>24141</v>
      </c>
      <c r="J8" s="12">
        <f t="shared" si="1"/>
        <v>225394</v>
      </c>
      <c r="K8" s="12">
        <f t="shared" si="1"/>
        <v>148376</v>
      </c>
      <c r="L8" s="12">
        <f t="shared" si="1"/>
        <v>175294</v>
      </c>
      <c r="M8" s="12">
        <f t="shared" si="1"/>
        <v>81893</v>
      </c>
      <c r="N8" s="12">
        <f t="shared" si="1"/>
        <v>57077</v>
      </c>
      <c r="O8" s="12">
        <f>SUM(B8:N8)</f>
        <v>1950168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87</v>
      </c>
      <c r="B9" s="14">
        <v>18241</v>
      </c>
      <c r="C9" s="14">
        <v>17980</v>
      </c>
      <c r="D9" s="14">
        <v>12252</v>
      </c>
      <c r="E9" s="14">
        <v>2333</v>
      </c>
      <c r="F9" s="14">
        <v>11049</v>
      </c>
      <c r="G9" s="14">
        <v>19117</v>
      </c>
      <c r="H9" s="14">
        <v>16735</v>
      </c>
      <c r="I9" s="14">
        <v>2444</v>
      </c>
      <c r="J9" s="14">
        <v>12166</v>
      </c>
      <c r="K9" s="14">
        <v>13926</v>
      </c>
      <c r="L9" s="14">
        <v>11576</v>
      </c>
      <c r="M9" s="14">
        <v>7431</v>
      </c>
      <c r="N9" s="14">
        <v>5607</v>
      </c>
      <c r="O9" s="12">
        <f aca="true" t="shared" si="2" ref="O9:O17">SUM(B9:N9)</f>
        <v>150857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201784</v>
      </c>
      <c r="C10" s="14">
        <f>C11+C12+C13</f>
        <v>155825</v>
      </c>
      <c r="D10" s="14">
        <f>D11+D12+D13</f>
        <v>178235</v>
      </c>
      <c r="E10" s="14">
        <f>E11+E12+E13</f>
        <v>29346</v>
      </c>
      <c r="F10" s="14">
        <f aca="true" t="shared" si="3" ref="F10:N10">F11+F12+F13</f>
        <v>147697</v>
      </c>
      <c r="G10" s="14">
        <f t="shared" si="3"/>
        <v>229286</v>
      </c>
      <c r="H10" s="14">
        <f>H11+H12+H13</f>
        <v>139655</v>
      </c>
      <c r="I10" s="14">
        <f>I11+I12+I13</f>
        <v>20575</v>
      </c>
      <c r="J10" s="14">
        <f>J11+J12+J13</f>
        <v>202304</v>
      </c>
      <c r="K10" s="14">
        <f>K11+K12+K13</f>
        <v>127725</v>
      </c>
      <c r="L10" s="14">
        <f>L11+L12+L13</f>
        <v>154693</v>
      </c>
      <c r="M10" s="14">
        <f t="shared" si="3"/>
        <v>71162</v>
      </c>
      <c r="N10" s="14">
        <f t="shared" si="3"/>
        <v>49448</v>
      </c>
      <c r="O10" s="12">
        <f t="shared" si="2"/>
        <v>1707735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90597</v>
      </c>
      <c r="C11" s="14">
        <v>70561</v>
      </c>
      <c r="D11" s="14">
        <v>78914</v>
      </c>
      <c r="E11" s="14">
        <v>13129</v>
      </c>
      <c r="F11" s="14">
        <v>64216</v>
      </c>
      <c r="G11" s="14">
        <v>101249</v>
      </c>
      <c r="H11" s="14">
        <v>64656</v>
      </c>
      <c r="I11" s="14">
        <v>9702</v>
      </c>
      <c r="J11" s="14">
        <v>93392</v>
      </c>
      <c r="K11" s="14">
        <v>57577</v>
      </c>
      <c r="L11" s="14">
        <v>69931</v>
      </c>
      <c r="M11" s="14">
        <v>31152</v>
      </c>
      <c r="N11" s="14">
        <v>21191</v>
      </c>
      <c r="O11" s="12">
        <f t="shared" si="2"/>
        <v>766267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100701</v>
      </c>
      <c r="C12" s="14">
        <v>73109</v>
      </c>
      <c r="D12" s="14">
        <v>91858</v>
      </c>
      <c r="E12" s="14">
        <v>14391</v>
      </c>
      <c r="F12" s="14">
        <v>73826</v>
      </c>
      <c r="G12" s="14">
        <v>111530</v>
      </c>
      <c r="H12" s="14">
        <v>66310</v>
      </c>
      <c r="I12" s="14">
        <v>9460</v>
      </c>
      <c r="J12" s="14">
        <v>99678</v>
      </c>
      <c r="K12" s="14">
        <v>62816</v>
      </c>
      <c r="L12" s="14">
        <v>76748</v>
      </c>
      <c r="M12" s="14">
        <v>35943</v>
      </c>
      <c r="N12" s="14">
        <v>25658</v>
      </c>
      <c r="O12" s="12">
        <f t="shared" si="2"/>
        <v>842028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10486</v>
      </c>
      <c r="C13" s="14">
        <v>12155</v>
      </c>
      <c r="D13" s="14">
        <v>7463</v>
      </c>
      <c r="E13" s="14">
        <v>1826</v>
      </c>
      <c r="F13" s="14">
        <v>9655</v>
      </c>
      <c r="G13" s="14">
        <v>16507</v>
      </c>
      <c r="H13" s="14">
        <v>8689</v>
      </c>
      <c r="I13" s="14">
        <v>1413</v>
      </c>
      <c r="J13" s="14">
        <v>9234</v>
      </c>
      <c r="K13" s="14">
        <v>7332</v>
      </c>
      <c r="L13" s="14">
        <v>8014</v>
      </c>
      <c r="M13" s="14">
        <v>4067</v>
      </c>
      <c r="N13" s="14">
        <v>2599</v>
      </c>
      <c r="O13" s="12">
        <f t="shared" si="2"/>
        <v>99440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11013</v>
      </c>
      <c r="C14" s="14">
        <f>C15+C16+C17</f>
        <v>8254</v>
      </c>
      <c r="D14" s="14">
        <f>D15+D16+D17</f>
        <v>9171</v>
      </c>
      <c r="E14" s="14">
        <f>E15+E16+E17</f>
        <v>1514</v>
      </c>
      <c r="F14" s="14">
        <f aca="true" t="shared" si="4" ref="F14:N14">F15+F16+F17</f>
        <v>8113</v>
      </c>
      <c r="G14" s="14">
        <f t="shared" si="4"/>
        <v>13143</v>
      </c>
      <c r="H14" s="14">
        <f>H15+H16+H17</f>
        <v>7250</v>
      </c>
      <c r="I14" s="14">
        <f>I15+I16+I17</f>
        <v>1122</v>
      </c>
      <c r="J14" s="14">
        <f>J15+J16+J17</f>
        <v>10924</v>
      </c>
      <c r="K14" s="14">
        <f>K15+K16+K17</f>
        <v>6725</v>
      </c>
      <c r="L14" s="14">
        <f>L15+L16+L17</f>
        <v>9025</v>
      </c>
      <c r="M14" s="14">
        <f t="shared" si="4"/>
        <v>3300</v>
      </c>
      <c r="N14" s="14">
        <f t="shared" si="4"/>
        <v>2022</v>
      </c>
      <c r="O14" s="12">
        <f t="shared" si="2"/>
        <v>91576</v>
      </c>
    </row>
    <row r="15" spans="1:26" ht="18.75" customHeight="1">
      <c r="A15" s="15" t="s">
        <v>13</v>
      </c>
      <c r="B15" s="14">
        <v>10990</v>
      </c>
      <c r="C15" s="14">
        <v>8238</v>
      </c>
      <c r="D15" s="14">
        <v>9166</v>
      </c>
      <c r="E15" s="14">
        <v>1514</v>
      </c>
      <c r="F15" s="14">
        <v>8107</v>
      </c>
      <c r="G15" s="14">
        <v>13114</v>
      </c>
      <c r="H15" s="14">
        <v>7241</v>
      </c>
      <c r="I15" s="14">
        <v>1119</v>
      </c>
      <c r="J15" s="14">
        <v>10909</v>
      </c>
      <c r="K15" s="14">
        <v>6713</v>
      </c>
      <c r="L15" s="14">
        <v>9012</v>
      </c>
      <c r="M15" s="14">
        <v>3294</v>
      </c>
      <c r="N15" s="14">
        <v>2022</v>
      </c>
      <c r="O15" s="12">
        <f t="shared" si="2"/>
        <v>91439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11</v>
      </c>
      <c r="C16" s="14">
        <v>8</v>
      </c>
      <c r="D16" s="14">
        <v>1</v>
      </c>
      <c r="E16" s="14">
        <v>0</v>
      </c>
      <c r="F16" s="14">
        <v>3</v>
      </c>
      <c r="G16" s="14">
        <v>5</v>
      </c>
      <c r="H16" s="14">
        <v>4</v>
      </c>
      <c r="I16" s="14">
        <v>2</v>
      </c>
      <c r="J16" s="14">
        <v>2</v>
      </c>
      <c r="K16" s="14">
        <v>9</v>
      </c>
      <c r="L16" s="14">
        <v>5</v>
      </c>
      <c r="M16" s="14">
        <v>3</v>
      </c>
      <c r="N16" s="14">
        <v>0</v>
      </c>
      <c r="O16" s="12">
        <f t="shared" si="2"/>
        <v>53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12</v>
      </c>
      <c r="C17" s="14">
        <v>8</v>
      </c>
      <c r="D17" s="14">
        <v>4</v>
      </c>
      <c r="E17" s="14">
        <v>0</v>
      </c>
      <c r="F17" s="14">
        <v>3</v>
      </c>
      <c r="G17" s="14">
        <v>24</v>
      </c>
      <c r="H17" s="14">
        <v>5</v>
      </c>
      <c r="I17" s="14">
        <v>1</v>
      </c>
      <c r="J17" s="14">
        <v>13</v>
      </c>
      <c r="K17" s="14">
        <v>3</v>
      </c>
      <c r="L17" s="14">
        <v>8</v>
      </c>
      <c r="M17" s="14">
        <v>3</v>
      </c>
      <c r="N17" s="14">
        <v>0</v>
      </c>
      <c r="O17" s="12">
        <f t="shared" si="2"/>
        <v>84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116351</v>
      </c>
      <c r="C18" s="18">
        <f>C19+C20+C21</f>
        <v>73209</v>
      </c>
      <c r="D18" s="18">
        <f>D19+D20+D21</f>
        <v>60697</v>
      </c>
      <c r="E18" s="18">
        <f>E19+E20+E21</f>
        <v>12214</v>
      </c>
      <c r="F18" s="18">
        <f aca="true" t="shared" si="5" ref="F18:N18">F19+F20+F21</f>
        <v>59048</v>
      </c>
      <c r="G18" s="18">
        <f t="shared" si="5"/>
        <v>89293</v>
      </c>
      <c r="H18" s="18">
        <f>H19+H20+H21</f>
        <v>72759</v>
      </c>
      <c r="I18" s="18">
        <f>I19+I20+I21</f>
        <v>9638</v>
      </c>
      <c r="J18" s="18">
        <f>J19+J20+J21</f>
        <v>96208</v>
      </c>
      <c r="K18" s="18">
        <f>K19+K20+K21</f>
        <v>62742</v>
      </c>
      <c r="L18" s="18">
        <f>L19+L20+L21</f>
        <v>92004</v>
      </c>
      <c r="M18" s="18">
        <f t="shared" si="5"/>
        <v>36237</v>
      </c>
      <c r="N18" s="18">
        <f t="shared" si="5"/>
        <v>21933</v>
      </c>
      <c r="O18" s="12">
        <f aca="true" t="shared" si="6" ref="O18:O24">SUM(B18:N18)</f>
        <v>802333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70286</v>
      </c>
      <c r="C19" s="14">
        <v>46347</v>
      </c>
      <c r="D19" s="14">
        <v>37945</v>
      </c>
      <c r="E19" s="14">
        <v>7773</v>
      </c>
      <c r="F19" s="14">
        <v>36095</v>
      </c>
      <c r="G19" s="14">
        <v>58425</v>
      </c>
      <c r="H19" s="14">
        <v>46879</v>
      </c>
      <c r="I19" s="14">
        <v>6543</v>
      </c>
      <c r="J19" s="14">
        <v>58536</v>
      </c>
      <c r="K19" s="14">
        <v>37576</v>
      </c>
      <c r="L19" s="14">
        <v>54540</v>
      </c>
      <c r="M19" s="14">
        <v>21544</v>
      </c>
      <c r="N19" s="14">
        <v>12852</v>
      </c>
      <c r="O19" s="12">
        <f t="shared" si="6"/>
        <v>495341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40932</v>
      </c>
      <c r="C20" s="14">
        <v>22571</v>
      </c>
      <c r="D20" s="14">
        <v>20155</v>
      </c>
      <c r="E20" s="14">
        <v>3790</v>
      </c>
      <c r="F20" s="14">
        <v>19560</v>
      </c>
      <c r="G20" s="14">
        <v>25160</v>
      </c>
      <c r="H20" s="14">
        <v>22613</v>
      </c>
      <c r="I20" s="14">
        <v>2718</v>
      </c>
      <c r="J20" s="14">
        <v>33265</v>
      </c>
      <c r="K20" s="14">
        <v>22284</v>
      </c>
      <c r="L20" s="14">
        <v>33483</v>
      </c>
      <c r="M20" s="14">
        <v>12976</v>
      </c>
      <c r="N20" s="14">
        <v>8140</v>
      </c>
      <c r="O20" s="12">
        <f t="shared" si="6"/>
        <v>267647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5133</v>
      </c>
      <c r="C21" s="14">
        <v>4291</v>
      </c>
      <c r="D21" s="14">
        <v>2597</v>
      </c>
      <c r="E21" s="14">
        <v>651</v>
      </c>
      <c r="F21" s="14">
        <v>3393</v>
      </c>
      <c r="G21" s="14">
        <v>5708</v>
      </c>
      <c r="H21" s="14">
        <v>3267</v>
      </c>
      <c r="I21" s="14">
        <v>377</v>
      </c>
      <c r="J21" s="14">
        <v>4407</v>
      </c>
      <c r="K21" s="14">
        <v>2882</v>
      </c>
      <c r="L21" s="14">
        <v>3981</v>
      </c>
      <c r="M21" s="14">
        <v>1717</v>
      </c>
      <c r="N21" s="14">
        <v>941</v>
      </c>
      <c r="O21" s="12">
        <f t="shared" si="6"/>
        <v>39345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153065</v>
      </c>
      <c r="C22" s="14">
        <f>C23+C24</f>
        <v>114006</v>
      </c>
      <c r="D22" s="14">
        <f>D23+D24</f>
        <v>111844</v>
      </c>
      <c r="E22" s="14">
        <f>E23+E24</f>
        <v>24574</v>
      </c>
      <c r="F22" s="14">
        <f aca="true" t="shared" si="7" ref="F22:N22">F23+F24</f>
        <v>107987</v>
      </c>
      <c r="G22" s="14">
        <f t="shared" si="7"/>
        <v>161963</v>
      </c>
      <c r="H22" s="14">
        <f>H23+H24</f>
        <v>102302</v>
      </c>
      <c r="I22" s="14">
        <f>I23+I24</f>
        <v>14779</v>
      </c>
      <c r="J22" s="14">
        <f>J23+J24</f>
        <v>113229</v>
      </c>
      <c r="K22" s="14">
        <f>K23+K24</f>
        <v>89443</v>
      </c>
      <c r="L22" s="14">
        <f>L23+L24</f>
        <v>88831</v>
      </c>
      <c r="M22" s="14">
        <f t="shared" si="7"/>
        <v>29494</v>
      </c>
      <c r="N22" s="14">
        <f t="shared" si="7"/>
        <v>19116</v>
      </c>
      <c r="O22" s="12">
        <f t="shared" si="6"/>
        <v>1130633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81186</v>
      </c>
      <c r="C23" s="14">
        <v>68110</v>
      </c>
      <c r="D23" s="14">
        <v>63405</v>
      </c>
      <c r="E23" s="14">
        <v>15197</v>
      </c>
      <c r="F23" s="14">
        <v>61914</v>
      </c>
      <c r="G23" s="14">
        <v>99369</v>
      </c>
      <c r="H23" s="14">
        <v>63651</v>
      </c>
      <c r="I23" s="14">
        <v>10393</v>
      </c>
      <c r="J23" s="14">
        <v>64996</v>
      </c>
      <c r="K23" s="14">
        <v>53443</v>
      </c>
      <c r="L23" s="14">
        <v>51540</v>
      </c>
      <c r="M23" s="14">
        <v>17414</v>
      </c>
      <c r="N23" s="14">
        <v>9974</v>
      </c>
      <c r="O23" s="12">
        <f t="shared" si="6"/>
        <v>660592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71879</v>
      </c>
      <c r="C24" s="14">
        <v>45896</v>
      </c>
      <c r="D24" s="14">
        <v>48439</v>
      </c>
      <c r="E24" s="14">
        <v>9377</v>
      </c>
      <c r="F24" s="14">
        <v>46073</v>
      </c>
      <c r="G24" s="14">
        <v>62594</v>
      </c>
      <c r="H24" s="14">
        <v>38651</v>
      </c>
      <c r="I24" s="14">
        <v>4386</v>
      </c>
      <c r="J24" s="14">
        <v>48233</v>
      </c>
      <c r="K24" s="14">
        <v>36000</v>
      </c>
      <c r="L24" s="14">
        <v>37291</v>
      </c>
      <c r="M24" s="14">
        <v>12080</v>
      </c>
      <c r="N24" s="14">
        <v>9142</v>
      </c>
      <c r="O24" s="12">
        <f t="shared" si="6"/>
        <v>470041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53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88</v>
      </c>
      <c r="B28" s="56">
        <f>B29+B30</f>
        <v>1098442.8524</v>
      </c>
      <c r="C28" s="56">
        <f aca="true" t="shared" si="8" ref="C28:N28">C29+C30</f>
        <v>856251.7594</v>
      </c>
      <c r="D28" s="56">
        <f t="shared" si="8"/>
        <v>741325.9893</v>
      </c>
      <c r="E28" s="56">
        <f t="shared" si="8"/>
        <v>207094.7733</v>
      </c>
      <c r="F28" s="56">
        <f t="shared" si="8"/>
        <v>768613.461</v>
      </c>
      <c r="G28" s="56">
        <f t="shared" si="8"/>
        <v>956546.4326</v>
      </c>
      <c r="H28" s="56">
        <f t="shared" si="8"/>
        <v>737668.6576</v>
      </c>
      <c r="I28" s="56">
        <f t="shared" si="8"/>
        <v>115330.1058</v>
      </c>
      <c r="J28" s="56">
        <f t="shared" si="8"/>
        <v>963070.0654</v>
      </c>
      <c r="K28" s="56">
        <f t="shared" si="8"/>
        <v>764690.3106</v>
      </c>
      <c r="L28" s="56">
        <f t="shared" si="8"/>
        <v>881549.2505999999</v>
      </c>
      <c r="M28" s="56">
        <f t="shared" si="8"/>
        <v>463685.526</v>
      </c>
      <c r="N28" s="56">
        <f t="shared" si="8"/>
        <v>260793.3506</v>
      </c>
      <c r="O28" s="56">
        <f>SUM(B28:N28)</f>
        <v>8815062.534599999</v>
      </c>
      <c r="Q28" s="62"/>
    </row>
    <row r="29" spans="1:15" ht="18.75" customHeight="1">
      <c r="A29" s="54" t="s">
        <v>54</v>
      </c>
      <c r="B29" s="52">
        <f aca="true" t="shared" si="9" ref="B29:N29">B26*B7</f>
        <v>1093792.2624</v>
      </c>
      <c r="C29" s="52">
        <f t="shared" si="9"/>
        <v>848628.5793999999</v>
      </c>
      <c r="D29" s="52">
        <f t="shared" si="9"/>
        <v>729770.5793</v>
      </c>
      <c r="E29" s="52">
        <f t="shared" si="9"/>
        <v>207094.7733</v>
      </c>
      <c r="F29" s="52">
        <f t="shared" si="9"/>
        <v>751762.341</v>
      </c>
      <c r="G29" s="52">
        <f t="shared" si="9"/>
        <v>951914.3526</v>
      </c>
      <c r="H29" s="52">
        <f t="shared" si="9"/>
        <v>734168.2876</v>
      </c>
      <c r="I29" s="52">
        <f t="shared" si="9"/>
        <v>115330.1058</v>
      </c>
      <c r="J29" s="52">
        <f t="shared" si="9"/>
        <v>945061.6954</v>
      </c>
      <c r="K29" s="52">
        <f t="shared" si="9"/>
        <v>746773.8606</v>
      </c>
      <c r="L29" s="52">
        <f t="shared" si="9"/>
        <v>865892.0506</v>
      </c>
      <c r="M29" s="52">
        <f t="shared" si="9"/>
        <v>452688.996</v>
      </c>
      <c r="N29" s="52">
        <f t="shared" si="9"/>
        <v>257394.3106</v>
      </c>
      <c r="O29" s="53">
        <f>SUM(B29:N29)</f>
        <v>8700272.1946</v>
      </c>
    </row>
    <row r="30" spans="1:26" ht="18.75" customHeight="1">
      <c r="A30" s="17" t="s">
        <v>52</v>
      </c>
      <c r="B30" s="52">
        <v>4650.59</v>
      </c>
      <c r="C30" s="52">
        <v>7623.18</v>
      </c>
      <c r="D30" s="52">
        <v>11555.41</v>
      </c>
      <c r="E30" s="52">
        <v>0</v>
      </c>
      <c r="F30" s="52">
        <v>16851.12</v>
      </c>
      <c r="G30" s="52">
        <v>4632.08</v>
      </c>
      <c r="H30" s="52">
        <v>3500.37</v>
      </c>
      <c r="I30" s="52">
        <v>0</v>
      </c>
      <c r="J30" s="52">
        <v>18008.37</v>
      </c>
      <c r="K30" s="52">
        <v>17916.45</v>
      </c>
      <c r="L30" s="52">
        <v>15657.2</v>
      </c>
      <c r="M30" s="52">
        <v>10996.53</v>
      </c>
      <c r="N30" s="52">
        <v>3399.04</v>
      </c>
      <c r="O30" s="53">
        <f>SUM(B30:N30)</f>
        <v>114790.34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86</v>
      </c>
      <c r="B32" s="25">
        <f aca="true" t="shared" si="10" ref="B32:O32">+B33+B35+B42+B43+B44-B45</f>
        <v>-78436.3</v>
      </c>
      <c r="C32" s="25">
        <f t="shared" si="10"/>
        <v>-77314</v>
      </c>
      <c r="D32" s="25">
        <f t="shared" si="10"/>
        <v>-53183.6</v>
      </c>
      <c r="E32" s="25">
        <f t="shared" si="10"/>
        <v>-10031.9</v>
      </c>
      <c r="F32" s="25">
        <f t="shared" si="10"/>
        <v>-48010.7</v>
      </c>
      <c r="G32" s="25">
        <f t="shared" si="10"/>
        <v>-82703.1</v>
      </c>
      <c r="H32" s="25">
        <f t="shared" si="10"/>
        <v>-71960.5</v>
      </c>
      <c r="I32" s="25">
        <f t="shared" si="10"/>
        <v>-13696.7</v>
      </c>
      <c r="J32" s="25">
        <f t="shared" si="10"/>
        <v>-52313.8</v>
      </c>
      <c r="K32" s="25">
        <f t="shared" si="10"/>
        <v>-59881.8</v>
      </c>
      <c r="L32" s="25">
        <f t="shared" si="10"/>
        <v>-49776.8</v>
      </c>
      <c r="M32" s="25">
        <f t="shared" si="10"/>
        <v>-31953.3</v>
      </c>
      <c r="N32" s="25">
        <f t="shared" si="10"/>
        <v>-24110.1</v>
      </c>
      <c r="O32" s="25">
        <f t="shared" si="10"/>
        <v>-653372.6000000001</v>
      </c>
    </row>
    <row r="33" spans="1:15" ht="18.75" customHeight="1">
      <c r="A33" s="17" t="s">
        <v>95</v>
      </c>
      <c r="B33" s="26">
        <f>+B34</f>
        <v>-78436.3</v>
      </c>
      <c r="C33" s="26">
        <f aca="true" t="shared" si="11" ref="C33:O33">+C34</f>
        <v>-77314</v>
      </c>
      <c r="D33" s="26">
        <f t="shared" si="11"/>
        <v>-52683.6</v>
      </c>
      <c r="E33" s="26">
        <f t="shared" si="11"/>
        <v>-10031.9</v>
      </c>
      <c r="F33" s="26">
        <f t="shared" si="11"/>
        <v>-47510.7</v>
      </c>
      <c r="G33" s="26">
        <f t="shared" si="11"/>
        <v>-82203.1</v>
      </c>
      <c r="H33" s="26">
        <f t="shared" si="11"/>
        <v>-71960.5</v>
      </c>
      <c r="I33" s="26">
        <f t="shared" si="11"/>
        <v>-10509.2</v>
      </c>
      <c r="J33" s="26">
        <f t="shared" si="11"/>
        <v>-52313.8</v>
      </c>
      <c r="K33" s="26">
        <f t="shared" si="11"/>
        <v>-59881.8</v>
      </c>
      <c r="L33" s="26">
        <f t="shared" si="11"/>
        <v>-49776.8</v>
      </c>
      <c r="M33" s="26">
        <f t="shared" si="11"/>
        <v>-31953.3</v>
      </c>
      <c r="N33" s="26">
        <f t="shared" si="11"/>
        <v>-24110.1</v>
      </c>
      <c r="O33" s="26">
        <f t="shared" si="11"/>
        <v>-648685.1000000001</v>
      </c>
    </row>
    <row r="34" spans="1:26" ht="18.75" customHeight="1">
      <c r="A34" s="13" t="s">
        <v>55</v>
      </c>
      <c r="B34" s="20">
        <f>ROUND(-B9*$D$3,2)</f>
        <v>-78436.3</v>
      </c>
      <c r="C34" s="20">
        <f>ROUND(-C9*$D$3,2)</f>
        <v>-77314</v>
      </c>
      <c r="D34" s="20">
        <f>ROUND(-D9*$D$3,2)</f>
        <v>-52683.6</v>
      </c>
      <c r="E34" s="20">
        <f>ROUND(-E9*$D$3,2)</f>
        <v>-10031.9</v>
      </c>
      <c r="F34" s="20">
        <f aca="true" t="shared" si="12" ref="F34:N34">ROUND(-F9*$D$3,2)</f>
        <v>-47510.7</v>
      </c>
      <c r="G34" s="20">
        <f t="shared" si="12"/>
        <v>-82203.1</v>
      </c>
      <c r="H34" s="20">
        <f t="shared" si="12"/>
        <v>-71960.5</v>
      </c>
      <c r="I34" s="20">
        <f>ROUND(-I9*$D$3,2)</f>
        <v>-10509.2</v>
      </c>
      <c r="J34" s="20">
        <f>ROUND(-J9*$D$3,2)</f>
        <v>-52313.8</v>
      </c>
      <c r="K34" s="20">
        <f>ROUND(-K9*$D$3,2)</f>
        <v>-59881.8</v>
      </c>
      <c r="L34" s="20">
        <f>ROUND(-L9*$D$3,2)</f>
        <v>-49776.8</v>
      </c>
      <c r="M34" s="20">
        <f t="shared" si="12"/>
        <v>-31953.3</v>
      </c>
      <c r="N34" s="20">
        <f t="shared" si="12"/>
        <v>-24110.1</v>
      </c>
      <c r="O34" s="44">
        <f aca="true" t="shared" si="13" ref="O34:O45">SUM(B34:N34)</f>
        <v>-648685.1000000001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56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-500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-3187.5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-4687.5</v>
      </c>
    </row>
    <row r="36" spans="1:26" ht="18.75" customHeight="1">
      <c r="A36" s="13" t="s">
        <v>57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58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59</v>
      </c>
      <c r="B38" s="24">
        <v>0</v>
      </c>
      <c r="C38" s="24">
        <v>0</v>
      </c>
      <c r="D38" s="24">
        <v>-500</v>
      </c>
      <c r="E38" s="24">
        <v>0</v>
      </c>
      <c r="F38" s="24">
        <v>-500</v>
      </c>
      <c r="G38" s="24">
        <v>-500</v>
      </c>
      <c r="H38" s="24">
        <v>0</v>
      </c>
      <c r="I38" s="24">
        <v>-3187.5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-4687.5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60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63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61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62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64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65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66</v>
      </c>
      <c r="B46" s="29">
        <f aca="true" t="shared" si="15" ref="B46:N46">+B28+B32</f>
        <v>1020006.5523999999</v>
      </c>
      <c r="C46" s="29">
        <f t="shared" si="15"/>
        <v>778937.7594</v>
      </c>
      <c r="D46" s="29">
        <f t="shared" si="15"/>
        <v>688142.3893</v>
      </c>
      <c r="E46" s="29">
        <f t="shared" si="15"/>
        <v>197062.8733</v>
      </c>
      <c r="F46" s="29">
        <f t="shared" si="15"/>
        <v>720602.761</v>
      </c>
      <c r="G46" s="29">
        <f t="shared" si="15"/>
        <v>873843.3326</v>
      </c>
      <c r="H46" s="29">
        <f t="shared" si="15"/>
        <v>665708.1576</v>
      </c>
      <c r="I46" s="29">
        <f t="shared" si="15"/>
        <v>101633.40580000001</v>
      </c>
      <c r="J46" s="29">
        <f t="shared" si="15"/>
        <v>910756.2653999999</v>
      </c>
      <c r="K46" s="29">
        <f t="shared" si="15"/>
        <v>704808.5105999999</v>
      </c>
      <c r="L46" s="29">
        <f t="shared" si="15"/>
        <v>831772.4505999999</v>
      </c>
      <c r="M46" s="29">
        <f t="shared" si="15"/>
        <v>431732.226</v>
      </c>
      <c r="N46" s="29">
        <f t="shared" si="15"/>
        <v>236683.2506</v>
      </c>
      <c r="O46" s="29">
        <f>SUM(B46:N46)</f>
        <v>8161689.934599999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4"/>
    </row>
    <row r="49" spans="1:17" ht="18.75" customHeight="1">
      <c r="A49" s="2" t="s">
        <v>67</v>
      </c>
      <c r="B49" s="35">
        <f>SUM(B50:B63)</f>
        <v>1020006.56</v>
      </c>
      <c r="C49" s="35">
        <f aca="true" t="shared" si="16" ref="C49:N49">SUM(C50:C63)</f>
        <v>778937.76</v>
      </c>
      <c r="D49" s="35">
        <f t="shared" si="16"/>
        <v>688142.39</v>
      </c>
      <c r="E49" s="35">
        <f t="shared" si="16"/>
        <v>197062.87</v>
      </c>
      <c r="F49" s="35">
        <f t="shared" si="16"/>
        <v>720602.76</v>
      </c>
      <c r="G49" s="35">
        <f t="shared" si="16"/>
        <v>873843.33</v>
      </c>
      <c r="H49" s="35">
        <f t="shared" si="16"/>
        <v>665708.16</v>
      </c>
      <c r="I49" s="35">
        <f t="shared" si="16"/>
        <v>101633.41</v>
      </c>
      <c r="J49" s="35">
        <f t="shared" si="16"/>
        <v>910756.27</v>
      </c>
      <c r="K49" s="35">
        <f t="shared" si="16"/>
        <v>704808.51</v>
      </c>
      <c r="L49" s="35">
        <f t="shared" si="16"/>
        <v>831772.45</v>
      </c>
      <c r="M49" s="35">
        <f t="shared" si="16"/>
        <v>431732.23</v>
      </c>
      <c r="N49" s="35">
        <f t="shared" si="16"/>
        <v>236683.25</v>
      </c>
      <c r="O49" s="29">
        <f>SUM(O50:O63)</f>
        <v>8161689.949999999</v>
      </c>
      <c r="Q49" s="64"/>
    </row>
    <row r="50" spans="1:18" ht="18.75" customHeight="1">
      <c r="A50" s="17" t="s">
        <v>39</v>
      </c>
      <c r="B50" s="35">
        <v>197308.44</v>
      </c>
      <c r="C50" s="35">
        <v>214798.74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412107.18</v>
      </c>
      <c r="P50"/>
      <c r="Q50" s="64"/>
      <c r="R50" s="65"/>
    </row>
    <row r="51" spans="1:16" ht="18.75" customHeight="1">
      <c r="A51" s="17" t="s">
        <v>40</v>
      </c>
      <c r="B51" s="35">
        <v>822698.12</v>
      </c>
      <c r="C51" s="35">
        <v>564139.02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1386837.1400000001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688142.39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688142.39</v>
      </c>
      <c r="Q52"/>
    </row>
    <row r="53" spans="1:18" ht="18.75" customHeight="1">
      <c r="A53" s="17" t="s">
        <v>51</v>
      </c>
      <c r="B53" s="34">
        <v>0</v>
      </c>
      <c r="C53" s="34">
        <v>0</v>
      </c>
      <c r="D53" s="34">
        <v>0</v>
      </c>
      <c r="E53" s="26">
        <v>197062.87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197062.87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720602.76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720602.76</v>
      </c>
      <c r="S54"/>
    </row>
    <row r="55" spans="1:20" ht="18.75" customHeight="1">
      <c r="A55" s="17" t="s">
        <v>68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873843.33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873843.33</v>
      </c>
      <c r="T55"/>
    </row>
    <row r="56" spans="1:21" ht="18.75" customHeight="1">
      <c r="A56" s="17" t="s">
        <v>72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665708.16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665708.16</v>
      </c>
      <c r="U56"/>
    </row>
    <row r="57" spans="1:21" ht="18.75" customHeight="1">
      <c r="A57" s="17" t="s">
        <v>69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101633.41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101633.41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910756.27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910756.27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704808.51</v>
      </c>
      <c r="L59" s="34">
        <v>0</v>
      </c>
      <c r="M59" s="34">
        <v>0</v>
      </c>
      <c r="N59" s="34">
        <v>0</v>
      </c>
      <c r="O59" s="29">
        <f t="shared" si="17"/>
        <v>704808.51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831772.45</v>
      </c>
      <c r="M60" s="34">
        <v>0</v>
      </c>
      <c r="N60" s="34">
        <v>0</v>
      </c>
      <c r="O60" s="26">
        <f t="shared" si="17"/>
        <v>831772.45</v>
      </c>
      <c r="X60"/>
    </row>
    <row r="61" spans="1:25" ht="18.75" customHeight="1">
      <c r="A61" s="17" t="s">
        <v>70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431732.23</v>
      </c>
      <c r="N61" s="34">
        <v>0</v>
      </c>
      <c r="O61" s="29">
        <f t="shared" si="17"/>
        <v>431732.23</v>
      </c>
      <c r="Y61"/>
    </row>
    <row r="62" spans="1:26" ht="18.75" customHeight="1">
      <c r="A62" s="17" t="s">
        <v>71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236683.25</v>
      </c>
      <c r="O62" s="26">
        <f t="shared" si="17"/>
        <v>236683.25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90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73</v>
      </c>
      <c r="B67" s="42">
        <v>2.4533654340917215</v>
      </c>
      <c r="C67" s="42">
        <v>2.6177464350963575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74</v>
      </c>
      <c r="B68" s="42">
        <v>2.130489995084463</v>
      </c>
      <c r="C68" s="42">
        <v>2.195100007040842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75</v>
      </c>
      <c r="B69" s="42">
        <v>0</v>
      </c>
      <c r="C69" s="42">
        <v>0</v>
      </c>
      <c r="D69" s="22">
        <f>(D$29/D$7)</f>
        <v>1.9606999999999999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76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77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78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79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85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81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82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83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84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48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89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2019-05-27T20:10:27Z</dcterms:modified>
  <cp:category/>
  <cp:version/>
  <cp:contentType/>
  <cp:contentStatus/>
</cp:coreProperties>
</file>