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<sst xmlns="http://schemas.openxmlformats.org/spreadsheetml/2006/main" count="100" uniqueCount="98">
  <si>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</si>
  <si>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</si>
  <si>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</si>
  <si>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</si>
  <si>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</si>
  <si>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</si>
  <si>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</si>
  <si>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</si>
  <si>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</si>
  <si>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</si>
  <si>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</si>
  <si>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</si>
  <si>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</si>
  <si>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</si>
  <si>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</si>
  <si>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</si>
  <si>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</si>
  <si>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</si>
  <si>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</si>
  <si>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</si>
  <si>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</si>
  <si>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</si>
  <si>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</si>
  <si>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</si>
  <si>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</si>
  <si>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</si>
  <si>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</si>
  <si>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</si>
  <si>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</si>
  <si>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</si>
  <si>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</si>
  <si>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</si>
  <si>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</si>
  <si>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</si>
  <si>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</si>
  <si>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</si>
  <si>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</si>
  <si>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</si>
  <si>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</si>
  <si>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</si>
  <si>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</si>
  <si>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</si>
  <si>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</si>
  <si>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</si>
  <si>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</si>
  <si>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</si>
  <si>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</si>
  <si>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</si>
  <si>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</si>
  <si>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</si>
  <si>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</si>
  <si>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</si>
  <si>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</si>
  <si>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</si>
  <si>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</si>
  <si>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</si>
  <si>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</si>
  <si>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</si>
  <si>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</si>
  <si>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</si>
  <si>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</si>
  <si>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</si>
  <si>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</si>
  <si>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</si>
  <si>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</si>
  <si>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</si>
  <si>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</si>
  <si>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</si>
  <si>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</si>
  <si>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</si>
  <si>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</si>
  <si>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</si>
  <si>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</si>
  <si>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</si>
  <si>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</si>
  <si>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</si>
  <si>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</si>
  <si>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</si>
  <si>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</si>
  <si>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</si>
  <si>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</si>
  <si>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</si>
  <si>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</si>
  <si>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</si>
  <si>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</si>
  <si>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</si>
  <si>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</si>
  <si>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</si>
  <si>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</si>
  <si>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Área 4.1</t>
  </si>
  <si>
    <t>Área 4.0</t>
  </si>
  <si>
    <t>Área 5.1</t>
  </si>
  <si>
    <t>4.1. Compensação da Receita Antecipada (4.1.1.)</t>
  </si>
  <si>
    <t>OPERAÇÃO 14/05/19 - VENCIMENTO 21/05/19</t>
  </si>
  <si>
    <t>4.3. Revisão de Remuneração pelo Transporte Coletivo (1)</t>
  </si>
  <si>
    <t>9. Tarifa de Remuneração por Passageiro(2)</t>
  </si>
  <si>
    <t>(2) Tarifa de remuneração de cada empresa considerando o  reequilibrio interno estabelecido e informado pelo consórcio. Não consideram os acertos financeiros previstos no item 7.</t>
  </si>
  <si>
    <t>(1) Revisão de passageiros transportados, processada pelo sistema de bilhetagem eletrônica, período de 01 a 09/05/19, total de 387.273 passageiros.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</si>
</sst>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82</xdr:row>
      <xdr:rowOff>0</xdr:rowOff>
    </xdr:from>
    <xdr:to>
      <xdr:col>2</xdr:col>
      <xdr:colOff>914400</xdr:colOff>
      <xdr:row>83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631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914400</xdr:colOff>
      <xdr:row>83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631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914400</xdr:colOff>
      <xdr:row>83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631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90</v>
      </c>
      <c r="G6" s="3" t="s">
        <v>89</v>
      </c>
      <c r="H6" s="59" t="s">
        <v>26</v>
      </c>
      <c r="I6" s="59" t="s">
        <v>91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492877</v>
      </c>
      <c r="C7" s="10">
        <f t="shared" si="0"/>
        <v>367875</v>
      </c>
      <c r="D7" s="10">
        <f t="shared" si="0"/>
        <v>365102</v>
      </c>
      <c r="E7" s="10">
        <f t="shared" si="0"/>
        <v>69389</v>
      </c>
      <c r="F7" s="10">
        <f t="shared" si="0"/>
        <v>325708</v>
      </c>
      <c r="G7" s="10">
        <f t="shared" si="0"/>
        <v>496739</v>
      </c>
      <c r="H7" s="10">
        <f t="shared" si="0"/>
        <v>353339</v>
      </c>
      <c r="I7" s="10">
        <f t="shared" si="0"/>
        <v>49402</v>
      </c>
      <c r="J7" s="10">
        <f t="shared" si="0"/>
        <v>426926</v>
      </c>
      <c r="K7" s="10">
        <f t="shared" si="0"/>
        <v>300972</v>
      </c>
      <c r="L7" s="10">
        <f t="shared" si="0"/>
        <v>355944</v>
      </c>
      <c r="M7" s="10">
        <f t="shared" si="0"/>
        <v>147144</v>
      </c>
      <c r="N7" s="10">
        <f t="shared" si="0"/>
        <v>97065</v>
      </c>
      <c r="O7" s="10">
        <f>+O8+O18+O22</f>
        <v>3848482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229613</v>
      </c>
      <c r="C8" s="12">
        <f t="shared" si="1"/>
        <v>182973</v>
      </c>
      <c r="D8" s="12">
        <f t="shared" si="1"/>
        <v>197942</v>
      </c>
      <c r="E8" s="12">
        <f t="shared" si="1"/>
        <v>33489</v>
      </c>
      <c r="F8" s="12">
        <f t="shared" si="1"/>
        <v>164205</v>
      </c>
      <c r="G8" s="12">
        <f t="shared" si="1"/>
        <v>256271</v>
      </c>
      <c r="H8" s="12">
        <f t="shared" si="1"/>
        <v>172210</v>
      </c>
      <c r="I8" s="12">
        <f t="shared" si="1"/>
        <v>24924</v>
      </c>
      <c r="J8" s="12">
        <f t="shared" si="1"/>
        <v>223138</v>
      </c>
      <c r="K8" s="12">
        <f t="shared" si="1"/>
        <v>150183</v>
      </c>
      <c r="L8" s="12">
        <f t="shared" si="1"/>
        <v>175547</v>
      </c>
      <c r="M8" s="12">
        <f t="shared" si="1"/>
        <v>82453</v>
      </c>
      <c r="N8" s="12">
        <f t="shared" si="1"/>
        <v>56654</v>
      </c>
      <c r="O8" s="12">
        <f>SUM(B8:N8)</f>
        <v>1949602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17415</v>
      </c>
      <c r="C9" s="14">
        <v>17542</v>
      </c>
      <c r="D9" s="14">
        <v>11784</v>
      </c>
      <c r="E9" s="14">
        <v>2263</v>
      </c>
      <c r="F9" s="14">
        <v>10551</v>
      </c>
      <c r="G9" s="14">
        <v>18002</v>
      </c>
      <c r="H9" s="14">
        <v>17024</v>
      </c>
      <c r="I9" s="14">
        <v>2357</v>
      </c>
      <c r="J9" s="14">
        <v>11369</v>
      </c>
      <c r="K9" s="14">
        <v>13525</v>
      </c>
      <c r="L9" s="14">
        <v>11026</v>
      </c>
      <c r="M9" s="14">
        <v>7177</v>
      </c>
      <c r="N9" s="14">
        <v>5594</v>
      </c>
      <c r="O9" s="12">
        <f aca="true" t="shared" si="2" ref="O9:O17">SUM(B9:N9)</f>
        <v>145629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201397</v>
      </c>
      <c r="C10" s="14">
        <f>C11+C12+C13</f>
        <v>157486</v>
      </c>
      <c r="D10" s="14">
        <f>D11+D12+D13</f>
        <v>177149</v>
      </c>
      <c r="E10" s="14">
        <f>E11+E12+E13</f>
        <v>29750</v>
      </c>
      <c r="F10" s="14">
        <f aca="true" t="shared" si="3" ref="F10:N10">F11+F12+F13</f>
        <v>145798</v>
      </c>
      <c r="G10" s="14">
        <f t="shared" si="3"/>
        <v>225346</v>
      </c>
      <c r="H10" s="14">
        <f>H11+H12+H13</f>
        <v>147694</v>
      </c>
      <c r="I10" s="14">
        <f>I11+I12+I13</f>
        <v>21397</v>
      </c>
      <c r="J10" s="14">
        <f>J11+J12+J13</f>
        <v>201042</v>
      </c>
      <c r="K10" s="14">
        <f>K11+K12+K13</f>
        <v>129774</v>
      </c>
      <c r="L10" s="14">
        <f>L11+L12+L13</f>
        <v>155577</v>
      </c>
      <c r="M10" s="14">
        <f t="shared" si="3"/>
        <v>71935</v>
      </c>
      <c r="N10" s="14">
        <f t="shared" si="3"/>
        <v>49015</v>
      </c>
      <c r="O10" s="12">
        <f t="shared" si="2"/>
        <v>1713360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87116</v>
      </c>
      <c r="C11" s="14">
        <v>69177</v>
      </c>
      <c r="D11" s="14">
        <v>76151</v>
      </c>
      <c r="E11" s="14">
        <v>12899</v>
      </c>
      <c r="F11" s="14">
        <v>61728</v>
      </c>
      <c r="G11" s="14">
        <v>96207</v>
      </c>
      <c r="H11" s="14">
        <v>66193</v>
      </c>
      <c r="I11" s="14">
        <v>9797</v>
      </c>
      <c r="J11" s="14">
        <v>90113</v>
      </c>
      <c r="K11" s="14">
        <v>56915</v>
      </c>
      <c r="L11" s="14">
        <v>68531</v>
      </c>
      <c r="M11" s="14">
        <v>30826</v>
      </c>
      <c r="N11" s="14">
        <v>20447</v>
      </c>
      <c r="O11" s="12">
        <f t="shared" si="2"/>
        <v>746100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103565</v>
      </c>
      <c r="C12" s="14">
        <v>75894</v>
      </c>
      <c r="D12" s="14">
        <v>93301</v>
      </c>
      <c r="E12" s="14">
        <v>14875</v>
      </c>
      <c r="F12" s="14">
        <v>74346</v>
      </c>
      <c r="G12" s="14">
        <v>112643</v>
      </c>
      <c r="H12" s="14">
        <v>72164</v>
      </c>
      <c r="I12" s="14">
        <v>10145</v>
      </c>
      <c r="J12" s="14">
        <v>101660</v>
      </c>
      <c r="K12" s="14">
        <v>65502</v>
      </c>
      <c r="L12" s="14">
        <v>78894</v>
      </c>
      <c r="M12" s="14">
        <v>36920</v>
      </c>
      <c r="N12" s="14">
        <v>26055</v>
      </c>
      <c r="O12" s="12">
        <f t="shared" si="2"/>
        <v>865964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10716</v>
      </c>
      <c r="C13" s="14">
        <v>12415</v>
      </c>
      <c r="D13" s="14">
        <v>7697</v>
      </c>
      <c r="E13" s="14">
        <v>1976</v>
      </c>
      <c r="F13" s="14">
        <v>9724</v>
      </c>
      <c r="G13" s="14">
        <v>16496</v>
      </c>
      <c r="H13" s="14">
        <v>9337</v>
      </c>
      <c r="I13" s="14">
        <v>1455</v>
      </c>
      <c r="J13" s="14">
        <v>9269</v>
      </c>
      <c r="K13" s="14">
        <v>7357</v>
      </c>
      <c r="L13" s="14">
        <v>8152</v>
      </c>
      <c r="M13" s="14">
        <v>4189</v>
      </c>
      <c r="N13" s="14">
        <v>2513</v>
      </c>
      <c r="O13" s="12">
        <f t="shared" si="2"/>
        <v>101296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10801</v>
      </c>
      <c r="C14" s="14">
        <f>C15+C16+C17</f>
        <v>7945</v>
      </c>
      <c r="D14" s="14">
        <f>D15+D16+D17</f>
        <v>9009</v>
      </c>
      <c r="E14" s="14">
        <f>E15+E16+E17</f>
        <v>1476</v>
      </c>
      <c r="F14" s="14">
        <f aca="true" t="shared" si="4" ref="F14:N14">F15+F16+F17</f>
        <v>7856</v>
      </c>
      <c r="G14" s="14">
        <f t="shared" si="4"/>
        <v>12923</v>
      </c>
      <c r="H14" s="14">
        <f>H15+H16+H17</f>
        <v>7492</v>
      </c>
      <c r="I14" s="14">
        <f>I15+I16+I17</f>
        <v>1170</v>
      </c>
      <c r="J14" s="14">
        <f>J15+J16+J17</f>
        <v>10727</v>
      </c>
      <c r="K14" s="14">
        <f>K15+K16+K17</f>
        <v>6884</v>
      </c>
      <c r="L14" s="14">
        <f>L15+L16+L17</f>
        <v>8944</v>
      </c>
      <c r="M14" s="14">
        <f t="shared" si="4"/>
        <v>3341</v>
      </c>
      <c r="N14" s="14">
        <f t="shared" si="4"/>
        <v>2045</v>
      </c>
      <c r="O14" s="12">
        <f t="shared" si="2"/>
        <v>90613</v>
      </c>
    </row>
    <row r="15" spans="1:26" ht="18.75" customHeight="1">
      <c r="A15" s="15" t="s">
        <v>13</v>
      </c>
      <c r="B15" s="14">
        <v>10778</v>
      </c>
      <c r="C15" s="14">
        <v>7935</v>
      </c>
      <c r="D15" s="14">
        <v>9001</v>
      </c>
      <c r="E15" s="14">
        <v>1475</v>
      </c>
      <c r="F15" s="14">
        <v>7848</v>
      </c>
      <c r="G15" s="14">
        <v>12900</v>
      </c>
      <c r="H15" s="14">
        <v>7478</v>
      </c>
      <c r="I15" s="14">
        <v>1167</v>
      </c>
      <c r="J15" s="14">
        <v>10717</v>
      </c>
      <c r="K15" s="14">
        <v>6863</v>
      </c>
      <c r="L15" s="14">
        <v>8934</v>
      </c>
      <c r="M15" s="14">
        <v>3331</v>
      </c>
      <c r="N15" s="14">
        <v>2041</v>
      </c>
      <c r="O15" s="12">
        <f t="shared" si="2"/>
        <v>90468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8</v>
      </c>
      <c r="C16" s="14">
        <v>5</v>
      </c>
      <c r="D16" s="14">
        <v>2</v>
      </c>
      <c r="E16" s="14">
        <v>1</v>
      </c>
      <c r="F16" s="14">
        <v>3</v>
      </c>
      <c r="G16" s="14">
        <v>6</v>
      </c>
      <c r="H16" s="14">
        <v>7</v>
      </c>
      <c r="I16" s="14">
        <v>2</v>
      </c>
      <c r="J16" s="14">
        <v>4</v>
      </c>
      <c r="K16" s="14">
        <v>10</v>
      </c>
      <c r="L16" s="14">
        <v>4</v>
      </c>
      <c r="M16" s="14">
        <v>6</v>
      </c>
      <c r="N16" s="14">
        <v>2</v>
      </c>
      <c r="O16" s="12">
        <f t="shared" si="2"/>
        <v>60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15</v>
      </c>
      <c r="C17" s="14">
        <v>5</v>
      </c>
      <c r="D17" s="14">
        <v>6</v>
      </c>
      <c r="E17" s="14">
        <v>0</v>
      </c>
      <c r="F17" s="14">
        <v>5</v>
      </c>
      <c r="G17" s="14">
        <v>17</v>
      </c>
      <c r="H17" s="14">
        <v>7</v>
      </c>
      <c r="I17" s="14">
        <v>1</v>
      </c>
      <c r="J17" s="14">
        <v>6</v>
      </c>
      <c r="K17" s="14">
        <v>11</v>
      </c>
      <c r="L17" s="14">
        <v>6</v>
      </c>
      <c r="M17" s="14">
        <v>4</v>
      </c>
      <c r="N17" s="14">
        <v>2</v>
      </c>
      <c r="O17" s="12">
        <f t="shared" si="2"/>
        <v>85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113544</v>
      </c>
      <c r="C18" s="18">
        <f>C19+C20+C21</f>
        <v>72265</v>
      </c>
      <c r="D18" s="18">
        <f>D19+D20+D21</f>
        <v>58660</v>
      </c>
      <c r="E18" s="18">
        <f>E19+E20+E21</f>
        <v>11783</v>
      </c>
      <c r="F18" s="18">
        <f aca="true" t="shared" si="5" ref="F18:N18">F19+F20+F21</f>
        <v>57140</v>
      </c>
      <c r="G18" s="18">
        <f t="shared" si="5"/>
        <v>84765</v>
      </c>
      <c r="H18" s="18">
        <f>H19+H20+H21</f>
        <v>74785</v>
      </c>
      <c r="I18" s="18">
        <f>I19+I20+I21</f>
        <v>9767</v>
      </c>
      <c r="J18" s="18">
        <f>J19+J20+J21</f>
        <v>93546</v>
      </c>
      <c r="K18" s="18">
        <f>K19+K20+K21</f>
        <v>62396</v>
      </c>
      <c r="L18" s="18">
        <f>L19+L20+L21</f>
        <v>92564</v>
      </c>
      <c r="M18" s="18">
        <f t="shared" si="5"/>
        <v>35659</v>
      </c>
      <c r="N18" s="18">
        <f t="shared" si="5"/>
        <v>21777</v>
      </c>
      <c r="O18" s="12">
        <f aca="true" t="shared" si="6" ref="O18:O24">SUM(B18:N18)</f>
        <v>788651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65943</v>
      </c>
      <c r="C19" s="14">
        <v>44355</v>
      </c>
      <c r="D19" s="14">
        <v>35198</v>
      </c>
      <c r="E19" s="14">
        <v>7343</v>
      </c>
      <c r="F19" s="14">
        <v>33423</v>
      </c>
      <c r="G19" s="14">
        <v>53528</v>
      </c>
      <c r="H19" s="14">
        <v>46556</v>
      </c>
      <c r="I19" s="14">
        <v>6439</v>
      </c>
      <c r="J19" s="14">
        <v>55300</v>
      </c>
      <c r="K19" s="14">
        <v>36081</v>
      </c>
      <c r="L19" s="14">
        <v>53429</v>
      </c>
      <c r="M19" s="14">
        <v>20725</v>
      </c>
      <c r="N19" s="14">
        <v>12438</v>
      </c>
      <c r="O19" s="12">
        <f t="shared" si="6"/>
        <v>470758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42470</v>
      </c>
      <c r="C20" s="14">
        <v>23526</v>
      </c>
      <c r="D20" s="14">
        <v>20885</v>
      </c>
      <c r="E20" s="14">
        <v>3766</v>
      </c>
      <c r="F20" s="14">
        <v>20353</v>
      </c>
      <c r="G20" s="14">
        <v>25720</v>
      </c>
      <c r="H20" s="14">
        <v>24834</v>
      </c>
      <c r="I20" s="14">
        <v>2884</v>
      </c>
      <c r="J20" s="14">
        <v>33867</v>
      </c>
      <c r="K20" s="14">
        <v>23495</v>
      </c>
      <c r="L20" s="14">
        <v>35101</v>
      </c>
      <c r="M20" s="14">
        <v>13239</v>
      </c>
      <c r="N20" s="14">
        <v>8438</v>
      </c>
      <c r="O20" s="12">
        <f t="shared" si="6"/>
        <v>278578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5131</v>
      </c>
      <c r="C21" s="14">
        <v>4384</v>
      </c>
      <c r="D21" s="14">
        <v>2577</v>
      </c>
      <c r="E21" s="14">
        <v>674</v>
      </c>
      <c r="F21" s="14">
        <v>3364</v>
      </c>
      <c r="G21" s="14">
        <v>5517</v>
      </c>
      <c r="H21" s="14">
        <v>3395</v>
      </c>
      <c r="I21" s="14">
        <v>444</v>
      </c>
      <c r="J21" s="14">
        <v>4379</v>
      </c>
      <c r="K21" s="14">
        <v>2820</v>
      </c>
      <c r="L21" s="14">
        <v>4034</v>
      </c>
      <c r="M21" s="14">
        <v>1695</v>
      </c>
      <c r="N21" s="14">
        <v>901</v>
      </c>
      <c r="O21" s="12">
        <f t="shared" si="6"/>
        <v>39315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149720</v>
      </c>
      <c r="C22" s="14">
        <f>C23+C24</f>
        <v>112637</v>
      </c>
      <c r="D22" s="14">
        <f>D23+D24</f>
        <v>108500</v>
      </c>
      <c r="E22" s="14">
        <f>E23+E24</f>
        <v>24117</v>
      </c>
      <c r="F22" s="14">
        <f aca="true" t="shared" si="7" ref="F22:N22">F23+F24</f>
        <v>104363</v>
      </c>
      <c r="G22" s="14">
        <f t="shared" si="7"/>
        <v>155703</v>
      </c>
      <c r="H22" s="14">
        <f>H23+H24</f>
        <v>106344</v>
      </c>
      <c r="I22" s="14">
        <f>I23+I24</f>
        <v>14711</v>
      </c>
      <c r="J22" s="14">
        <f>J23+J24</f>
        <v>110242</v>
      </c>
      <c r="K22" s="14">
        <f>K23+K24</f>
        <v>88393</v>
      </c>
      <c r="L22" s="14">
        <f>L23+L24</f>
        <v>87833</v>
      </c>
      <c r="M22" s="14">
        <f t="shared" si="7"/>
        <v>29032</v>
      </c>
      <c r="N22" s="14">
        <f t="shared" si="7"/>
        <v>18634</v>
      </c>
      <c r="O22" s="12">
        <f t="shared" si="6"/>
        <v>1110229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80315</v>
      </c>
      <c r="C23" s="14">
        <v>67629</v>
      </c>
      <c r="D23" s="14">
        <v>62180</v>
      </c>
      <c r="E23" s="14">
        <v>15022</v>
      </c>
      <c r="F23" s="14">
        <v>60067</v>
      </c>
      <c r="G23" s="14">
        <v>96159</v>
      </c>
      <c r="H23" s="14">
        <v>67012</v>
      </c>
      <c r="I23" s="14">
        <v>10367</v>
      </c>
      <c r="J23" s="14">
        <v>63648</v>
      </c>
      <c r="K23" s="14">
        <v>53388</v>
      </c>
      <c r="L23" s="14">
        <v>51452</v>
      </c>
      <c r="M23" s="14">
        <v>17373</v>
      </c>
      <c r="N23" s="14">
        <v>9861</v>
      </c>
      <c r="O23" s="12">
        <f t="shared" si="6"/>
        <v>654473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69405</v>
      </c>
      <c r="C24" s="14">
        <v>45008</v>
      </c>
      <c r="D24" s="14">
        <v>46320</v>
      </c>
      <c r="E24" s="14">
        <v>9095</v>
      </c>
      <c r="F24" s="14">
        <v>44296</v>
      </c>
      <c r="G24" s="14">
        <v>59544</v>
      </c>
      <c r="H24" s="14">
        <v>39332</v>
      </c>
      <c r="I24" s="14">
        <v>4344</v>
      </c>
      <c r="J24" s="14">
        <v>46594</v>
      </c>
      <c r="K24" s="14">
        <v>35005</v>
      </c>
      <c r="L24" s="14">
        <v>36381</v>
      </c>
      <c r="M24" s="14">
        <v>11659</v>
      </c>
      <c r="N24" s="14">
        <v>8773</v>
      </c>
      <c r="O24" s="12">
        <f t="shared" si="6"/>
        <v>455756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1081882.5612</v>
      </c>
      <c r="C28" s="56">
        <f aca="true" t="shared" si="8" ref="C28:N28">C29+C30</f>
        <v>853036.7175</v>
      </c>
      <c r="D28" s="56">
        <f t="shared" si="8"/>
        <v>727410.9014000001</v>
      </c>
      <c r="E28" s="56">
        <f t="shared" si="8"/>
        <v>205342.86769999997</v>
      </c>
      <c r="F28" s="56">
        <f t="shared" si="8"/>
        <v>750182.682</v>
      </c>
      <c r="G28" s="56">
        <f t="shared" si="8"/>
        <v>926728.6857</v>
      </c>
      <c r="H28" s="56">
        <f t="shared" si="8"/>
        <v>769397.9864</v>
      </c>
      <c r="I28" s="56">
        <f t="shared" si="8"/>
        <v>117334.69020000001</v>
      </c>
      <c r="J28" s="56">
        <f t="shared" si="8"/>
        <v>945889.3384</v>
      </c>
      <c r="K28" s="56">
        <f t="shared" si="8"/>
        <v>765711.4811999999</v>
      </c>
      <c r="L28" s="56">
        <f t="shared" si="8"/>
        <v>881099.4415999999</v>
      </c>
      <c r="M28" s="56">
        <f t="shared" si="8"/>
        <v>458135.226</v>
      </c>
      <c r="N28" s="56">
        <f t="shared" si="8"/>
        <v>257931.5715</v>
      </c>
      <c r="O28" s="56">
        <f>SUM(B28:N28)</f>
        <v>8740084.150799999</v>
      </c>
      <c r="Q28" s="62"/>
    </row>
    <row r="29" spans="1:15" ht="18.75" customHeight="1">
      <c r="A29" s="54" t="s">
        <v>54</v>
      </c>
      <c r="B29" s="52">
        <f aca="true" t="shared" si="9" ref="B29:N29">B26*B7</f>
        <v>1077231.9712</v>
      </c>
      <c r="C29" s="52">
        <f t="shared" si="9"/>
        <v>845413.5375</v>
      </c>
      <c r="D29" s="52">
        <f t="shared" si="9"/>
        <v>715855.4914</v>
      </c>
      <c r="E29" s="52">
        <f t="shared" si="9"/>
        <v>205342.86769999997</v>
      </c>
      <c r="F29" s="52">
        <f t="shared" si="9"/>
        <v>733331.562</v>
      </c>
      <c r="G29" s="52">
        <f t="shared" si="9"/>
        <v>922096.6057000001</v>
      </c>
      <c r="H29" s="52">
        <f t="shared" si="9"/>
        <v>765897.6164</v>
      </c>
      <c r="I29" s="52">
        <f t="shared" si="9"/>
        <v>117334.69020000001</v>
      </c>
      <c r="J29" s="52">
        <f t="shared" si="9"/>
        <v>927880.9684</v>
      </c>
      <c r="K29" s="52">
        <f t="shared" si="9"/>
        <v>747795.0312</v>
      </c>
      <c r="L29" s="52">
        <f t="shared" si="9"/>
        <v>865442.2416</v>
      </c>
      <c r="M29" s="52">
        <f t="shared" si="9"/>
        <v>451217.076</v>
      </c>
      <c r="N29" s="52">
        <f t="shared" si="9"/>
        <v>254611.2015</v>
      </c>
      <c r="O29" s="53">
        <f>SUM(B29:N29)</f>
        <v>8629450.8608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16851.12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6918.15</v>
      </c>
      <c r="N30" s="52">
        <v>3320.37</v>
      </c>
      <c r="O30" s="53">
        <f>SUM(B30:N30)</f>
        <v>110633.29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-74884.5</v>
      </c>
      <c r="C32" s="25">
        <f t="shared" si="10"/>
        <v>-75430.6</v>
      </c>
      <c r="D32" s="25">
        <f t="shared" si="10"/>
        <v>-72646.86</v>
      </c>
      <c r="E32" s="25">
        <f t="shared" si="10"/>
        <v>-9730.9</v>
      </c>
      <c r="F32" s="25">
        <f t="shared" si="10"/>
        <v>-45869.3</v>
      </c>
      <c r="G32" s="25">
        <f t="shared" si="10"/>
        <v>-77908.6</v>
      </c>
      <c r="H32" s="25">
        <f t="shared" si="10"/>
        <v>672299.06</v>
      </c>
      <c r="I32" s="25">
        <f t="shared" si="10"/>
        <v>-13322.6</v>
      </c>
      <c r="J32" s="25">
        <f t="shared" si="10"/>
        <v>-48886.7</v>
      </c>
      <c r="K32" s="25">
        <f t="shared" si="10"/>
        <v>-58157.5</v>
      </c>
      <c r="L32" s="25">
        <f t="shared" si="10"/>
        <v>-47411.8</v>
      </c>
      <c r="M32" s="25">
        <f t="shared" si="10"/>
        <v>-30861.1</v>
      </c>
      <c r="N32" s="25">
        <f t="shared" si="10"/>
        <v>-24054.2</v>
      </c>
      <c r="O32" s="25">
        <f t="shared" si="10"/>
        <v>93134.40000000002</v>
      </c>
    </row>
    <row r="33" spans="1:15" ht="18.75" customHeight="1">
      <c r="A33" s="17" t="s">
        <v>92</v>
      </c>
      <c r="B33" s="26">
        <f>+B34</f>
        <v>-74884.5</v>
      </c>
      <c r="C33" s="26">
        <f aca="true" t="shared" si="11" ref="C33:O33">+C34</f>
        <v>-75430.6</v>
      </c>
      <c r="D33" s="26">
        <f t="shared" si="11"/>
        <v>-50671.2</v>
      </c>
      <c r="E33" s="26">
        <f t="shared" si="11"/>
        <v>-9730.9</v>
      </c>
      <c r="F33" s="26">
        <f t="shared" si="11"/>
        <v>-45369.3</v>
      </c>
      <c r="G33" s="26">
        <f t="shared" si="11"/>
        <v>-77408.6</v>
      </c>
      <c r="H33" s="26">
        <f t="shared" si="11"/>
        <v>-73203.2</v>
      </c>
      <c r="I33" s="26">
        <f t="shared" si="11"/>
        <v>-10135.1</v>
      </c>
      <c r="J33" s="26">
        <f t="shared" si="11"/>
        <v>-48886.7</v>
      </c>
      <c r="K33" s="26">
        <f t="shared" si="11"/>
        <v>-58157.5</v>
      </c>
      <c r="L33" s="26">
        <f t="shared" si="11"/>
        <v>-47411.8</v>
      </c>
      <c r="M33" s="26">
        <f t="shared" si="11"/>
        <v>-30861.1</v>
      </c>
      <c r="N33" s="26">
        <f t="shared" si="11"/>
        <v>-24054.2</v>
      </c>
      <c r="O33" s="26">
        <f t="shared" si="11"/>
        <v>-626204.7</v>
      </c>
    </row>
    <row r="34" spans="1:26" ht="18.75" customHeight="1">
      <c r="A34" s="13" t="s">
        <v>55</v>
      </c>
      <c r="B34" s="20">
        <f>ROUND(-B9*$D$3,2)</f>
        <v>-74884.5</v>
      </c>
      <c r="C34" s="20">
        <f>ROUND(-C9*$D$3,2)</f>
        <v>-75430.6</v>
      </c>
      <c r="D34" s="20">
        <f>ROUND(-D9*$D$3,2)</f>
        <v>-50671.2</v>
      </c>
      <c r="E34" s="20">
        <f>ROUND(-E9*$D$3,2)</f>
        <v>-9730.9</v>
      </c>
      <c r="F34" s="20">
        <f aca="true" t="shared" si="12" ref="F34:N34">ROUND(-F9*$D$3,2)</f>
        <v>-45369.3</v>
      </c>
      <c r="G34" s="20">
        <f t="shared" si="12"/>
        <v>-77408.6</v>
      </c>
      <c r="H34" s="20">
        <f t="shared" si="12"/>
        <v>-73203.2</v>
      </c>
      <c r="I34" s="20">
        <f>ROUND(-I9*$D$3,2)</f>
        <v>-10135.1</v>
      </c>
      <c r="J34" s="20">
        <f>ROUND(-J9*$D$3,2)</f>
        <v>-48886.7</v>
      </c>
      <c r="K34" s="20">
        <f>ROUND(-K9*$D$3,2)</f>
        <v>-58157.5</v>
      </c>
      <c r="L34" s="20">
        <f>ROUND(-L9*$D$3,2)</f>
        <v>-47411.8</v>
      </c>
      <c r="M34" s="20">
        <f t="shared" si="12"/>
        <v>-30861.1</v>
      </c>
      <c r="N34" s="20">
        <f t="shared" si="12"/>
        <v>-24054.2</v>
      </c>
      <c r="O34" s="44">
        <f aca="true" t="shared" si="13" ref="O34:O45">SUM(B34:N34)</f>
        <v>-626204.7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-21975.66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-3187.5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-26163.16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f>-500-21475.66</f>
        <v>-21975.66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-26163.16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94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745502.26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745502.26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1006998.0612000001</v>
      </c>
      <c r="C46" s="29">
        <f t="shared" si="15"/>
        <v>777606.1175</v>
      </c>
      <c r="D46" s="29">
        <f t="shared" si="15"/>
        <v>654764.0414000001</v>
      </c>
      <c r="E46" s="29">
        <f t="shared" si="15"/>
        <v>195611.96769999998</v>
      </c>
      <c r="F46" s="29">
        <f t="shared" si="15"/>
        <v>704313.382</v>
      </c>
      <c r="G46" s="29">
        <f t="shared" si="15"/>
        <v>848820.0857</v>
      </c>
      <c r="H46" s="29">
        <f t="shared" si="15"/>
        <v>1441697.0464</v>
      </c>
      <c r="I46" s="29">
        <f t="shared" si="15"/>
        <v>104012.0902</v>
      </c>
      <c r="J46" s="29">
        <f t="shared" si="15"/>
        <v>897002.6384</v>
      </c>
      <c r="K46" s="29">
        <f t="shared" si="15"/>
        <v>707553.9811999999</v>
      </c>
      <c r="L46" s="29">
        <f t="shared" si="15"/>
        <v>833687.6415999999</v>
      </c>
      <c r="M46" s="29">
        <f t="shared" si="15"/>
        <v>427274.12600000005</v>
      </c>
      <c r="N46" s="29">
        <f t="shared" si="15"/>
        <v>233877.37149999998</v>
      </c>
      <c r="O46" s="29">
        <f>SUM(B46:N46)</f>
        <v>8833218.550800001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1006998.06</v>
      </c>
      <c r="C49" s="35">
        <f aca="true" t="shared" si="16" ref="C49:N49">SUM(C50:C63)</f>
        <v>777606.13</v>
      </c>
      <c r="D49" s="35">
        <f t="shared" si="16"/>
        <v>654764.04</v>
      </c>
      <c r="E49" s="35">
        <f t="shared" si="16"/>
        <v>195611.97</v>
      </c>
      <c r="F49" s="35">
        <f t="shared" si="16"/>
        <v>704313.38</v>
      </c>
      <c r="G49" s="35">
        <f t="shared" si="16"/>
        <v>848820.09</v>
      </c>
      <c r="H49" s="35">
        <f t="shared" si="16"/>
        <v>1441697.05</v>
      </c>
      <c r="I49" s="35">
        <f t="shared" si="16"/>
        <v>104012.09</v>
      </c>
      <c r="J49" s="35">
        <f t="shared" si="16"/>
        <v>897002.64</v>
      </c>
      <c r="K49" s="35">
        <f t="shared" si="16"/>
        <v>707553.98</v>
      </c>
      <c r="L49" s="35">
        <f t="shared" si="16"/>
        <v>833687.64</v>
      </c>
      <c r="M49" s="35">
        <f t="shared" si="16"/>
        <v>427274.13</v>
      </c>
      <c r="N49" s="35">
        <f t="shared" si="16"/>
        <v>233877.37</v>
      </c>
      <c r="O49" s="29">
        <f>SUM(O50:O63)</f>
        <v>8833218.569999998</v>
      </c>
      <c r="Q49" s="64"/>
    </row>
    <row r="50" spans="1:18" ht="18.75" customHeight="1">
      <c r="A50" s="17" t="s">
        <v>39</v>
      </c>
      <c r="B50" s="35">
        <v>194912.82</v>
      </c>
      <c r="C50" s="35">
        <v>210613.98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405526.80000000005</v>
      </c>
      <c r="P50"/>
      <c r="Q50" s="64"/>
      <c r="R50" s="65"/>
    </row>
    <row r="51" spans="1:16" ht="18.75" customHeight="1">
      <c r="A51" s="17" t="s">
        <v>40</v>
      </c>
      <c r="B51" s="35">
        <v>812085.24</v>
      </c>
      <c r="C51" s="35">
        <v>566992.15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1379077.3900000001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654764.04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654764.04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195611.97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195611.97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704313.38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704313.38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848820.09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848820.09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1441697.05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1441697.05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104012.09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104012.09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897002.64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897002.64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707553.98</v>
      </c>
      <c r="L59" s="34">
        <v>0</v>
      </c>
      <c r="M59" s="34">
        <v>0</v>
      </c>
      <c r="N59" s="34">
        <v>0</v>
      </c>
      <c r="O59" s="29">
        <f t="shared" si="17"/>
        <v>707553.98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833687.64</v>
      </c>
      <c r="M60" s="34">
        <v>0</v>
      </c>
      <c r="N60" s="34">
        <v>0</v>
      </c>
      <c r="O60" s="26">
        <f t="shared" si="17"/>
        <v>833687.64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427274.13</v>
      </c>
      <c r="N61" s="34">
        <v>0</v>
      </c>
      <c r="O61" s="29">
        <f t="shared" si="17"/>
        <v>427274.13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233877.37</v>
      </c>
      <c r="O62" s="26">
        <f t="shared" si="17"/>
        <v>233877.37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95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2.4534680029259253</v>
      </c>
      <c r="C67" s="42">
        <v>2.626048301421444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2.130490000547804</v>
      </c>
      <c r="C68" s="42">
        <v>2.1950999932042135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2" ht="21" customHeight="1">
      <c r="A81" s="60" t="s">
        <v>97</v>
      </c>
      <c r="B81" s="61"/>
      <c r="C81"/>
      <c r="D81"/>
      <c r="E81"/>
      <c r="F81"/>
      <c r="G81"/>
      <c r="H81" s="39"/>
      <c r="I81" s="39"/>
      <c r="J81"/>
      <c r="K81"/>
      <c r="L81"/>
    </row>
    <row r="82" spans="1:14" ht="15.75">
      <c r="A82" s="69" t="s">
        <v>96</v>
      </c>
      <c r="B82" s="69">
        <v>0</v>
      </c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/>
      <c r="N82" s="69"/>
    </row>
    <row r="83" spans="2:12" ht="14.25">
      <c r="B83" s="61"/>
      <c r="C83"/>
      <c r="D83"/>
      <c r="E83"/>
      <c r="F83"/>
      <c r="G83"/>
      <c r="H83" s="39"/>
      <c r="I83" s="39"/>
      <c r="J83"/>
      <c r="K83"/>
      <c r="L83"/>
    </row>
    <row r="84" spans="2:12" ht="14.25">
      <c r="B84" s="61"/>
      <c r="C84"/>
      <c r="D84"/>
      <c r="E84"/>
      <c r="F84"/>
      <c r="G84"/>
      <c r="H84"/>
      <c r="I84"/>
      <c r="J84"/>
      <c r="K84"/>
      <c r="L84"/>
    </row>
    <row r="85" spans="2:12" ht="14.25">
      <c r="B85"/>
      <c r="C85"/>
      <c r="D85"/>
      <c r="E85"/>
      <c r="F85"/>
      <c r="G85"/>
      <c r="H85" s="40"/>
      <c r="I85" s="40"/>
      <c r="J85" s="41"/>
      <c r="K85" s="41"/>
      <c r="L85" s="41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spans="2:12" ht="14.25">
      <c r="B91"/>
      <c r="C91"/>
      <c r="D91"/>
      <c r="E91"/>
      <c r="F91"/>
      <c r="G91"/>
      <c r="H91"/>
      <c r="I91"/>
      <c r="J91"/>
      <c r="K91"/>
      <c r="L91"/>
    </row>
    <row r="92" ht="14.25">
      <c r="K92"/>
    </row>
    <row r="93" ht="14.25">
      <c r="L93"/>
    </row>
    <row r="94" ht="14.25">
      <c r="M94"/>
    </row>
    <row r="95" ht="14.25">
      <c r="N95"/>
    </row>
  </sheetData>
  <sheetProtection/>
  <mergeCells count="7">
    <mergeCell ref="A82:N82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2019-05-20T17:42:22Z</dcterms:modified>
  <cp:category/>
  <cp:version/>
  <cp:contentType/>
  <cp:contentStatus/>
</cp:coreProperties>
</file>