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40" yWindow="65476" windowWidth="1293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<sst xmlns="http://schemas.openxmlformats.org/spreadsheetml/2006/main" count="100" uniqueCount="98">
  <si>
    <t>Tarifa do dia:</t>
  </si>
  <si>
    <t>DISCRIMINAÇÃO</t>
  </si>
  <si>
    <t>TOTAL</t>
  </si>
  <si>
    <t>1. Passageiros Transportados da Área (1.1. +  1.2. + 1.3.)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</si>
  <si>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</si>
  <si>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</si>
  <si>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</si>
  <si>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</si>
  <si>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</si>
  <si>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</si>
  <si>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</si>
  <si>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</si>
  <si>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</si>
  <si>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</si>
  <si>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</si>
  <si>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</si>
  <si>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</si>
  <si>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</si>
  <si>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</si>
  <si>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</si>
  <si>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</si>
  <si>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</si>
  <si>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</si>
  <si>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</si>
  <si>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</si>
  <si>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</si>
  <si>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</si>
  <si>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</si>
  <si>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</si>
  <si>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</si>
  <si>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</si>
  <si>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</si>
  <si>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</si>
  <si>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</si>
  <si>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</si>
  <si>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</si>
  <si>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</si>
  <si>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1.3.1. Idosos/Pessoas com Deficiência</t>
  </si>
  <si>
    <t>1.3.2. Estudante</t>
  </si>
  <si>
    <t>8.1. Spencer</t>
  </si>
  <si>
    <t>8.2. Norte Buss</t>
  </si>
  <si>
    <t>8.3. Transunião</t>
  </si>
  <si>
    <t>8.5. Pêssego Transportes</t>
  </si>
  <si>
    <t>8.9. Transwolff</t>
  </si>
  <si>
    <t>8.10. A2 Transportes</t>
  </si>
  <si>
    <t>8.11. Transwolff</t>
  </si>
  <si>
    <t>Área 3.1</t>
  </si>
  <si>
    <t>Imperial Transportes Urbanos Ltda</t>
  </si>
  <si>
    <t>Nota:</t>
  </si>
  <si>
    <t>Movebuss Soluções em Mobilidde Urbana Ltda</t>
  </si>
  <si>
    <t>UPBus Qualidade em Transportes S/A</t>
  </si>
  <si>
    <t>8.4. UPBus</t>
  </si>
  <si>
    <t>3.1. Remuneração pelo Serviço Atende</t>
  </si>
  <si>
    <t>2. Tarifa de Remuneração por Passageiro Transportado</t>
  </si>
  <si>
    <t>3.1. Pelo Transporte de Passageiros (1 x 2)</t>
  </si>
  <si>
    <t>4.1.1. Retida na Catraca (1.1.1. x Tarifa do Dia)</t>
  </si>
  <si>
    <t>4.2. Ajustes Contratuais</t>
  </si>
  <si>
    <t>4.2.1. Multas do Regulamento de Sanções e Multas - RESAM</t>
  </si>
  <si>
    <t>4.2.2. Publicidade nos Veículos</t>
  </si>
  <si>
    <t>4.2.3. Multa Contratual</t>
  </si>
  <si>
    <t>4.2.4. Prejuízo Causado ao Sistema por uso Indevido do Bilhete Único</t>
  </si>
  <si>
    <t>4.2.6. Pagamento por estimativa</t>
  </si>
  <si>
    <t>4.2.5. Aquisição de Cartão Operacional</t>
  </si>
  <si>
    <t>5. Saldo Inicial</t>
  </si>
  <si>
    <t>6. Saldo final</t>
  </si>
  <si>
    <t>7. Remuneração Líquida a Pagar às Empresas (3. + 4.)</t>
  </si>
  <si>
    <t>8. Distribuição da Remuneração entre as Empresas</t>
  </si>
  <si>
    <t>8.6. Allibus  Transportes</t>
  </si>
  <si>
    <t>8.8. Imperial Transportes</t>
  </si>
  <si>
    <t xml:space="preserve">8.12. Transcap </t>
  </si>
  <si>
    <t>8.13. Alfa Rodobus</t>
  </si>
  <si>
    <t xml:space="preserve">8.7. Movebuss  </t>
  </si>
  <si>
    <t>9.1. Spencer</t>
  </si>
  <si>
    <t>9.2. Norte Buss</t>
  </si>
  <si>
    <t>9.3. Transunião</t>
  </si>
  <si>
    <t>9.4. UPBus</t>
  </si>
  <si>
    <t>9.5. Pêssego Transportes</t>
  </si>
  <si>
    <t>9.6. Allibus Transportes</t>
  </si>
  <si>
    <t>9.7. Move - SP</t>
  </si>
  <si>
    <t>9.9. Transwolff</t>
  </si>
  <si>
    <t>9.10. A2 Transportes</t>
  </si>
  <si>
    <t>9.11. Transwolff</t>
  </si>
  <si>
    <t>9.12. Transcap</t>
  </si>
  <si>
    <t>9.13.  Alfa Rodobus</t>
  </si>
  <si>
    <t>9.8. Imperial</t>
  </si>
  <si>
    <t>4. Acertos Financeiros (4.1. + 4.2. + 4.3. + 4.4.+ 5 - 6)</t>
  </si>
  <si>
    <t xml:space="preserve">1.1.1. Em Dinheiro </t>
  </si>
  <si>
    <t>3. Remuneração Bruta do Operador  (3.1 + 3.1)</t>
  </si>
  <si>
    <t>4.3. Revisão de Remuneração pelo Transporte Coletivo</t>
  </si>
  <si>
    <t>Área 4.1</t>
  </si>
  <si>
    <t>Área 4.0</t>
  </si>
  <si>
    <t>Área 5.1</t>
  </si>
  <si>
    <t>4.1. Compensação da Receita Antecipada (4.1.1.)</t>
  </si>
  <si>
    <t>OPERAÇÃO 08/05/19 - VENCIMENTO 15/05/19</t>
  </si>
  <si>
    <t>4.4. Revisão de Remuneração pelo Serviço Atende (1)</t>
  </si>
  <si>
    <t>9. Tarifa de Remuneração por Passageiro(2)</t>
  </si>
  <si>
    <t>(2) Tarifa de remuneração de cada empresa considerando o  reequilibrio interno estabelecido e informado pelo consórcio. Não consideram os acertos financeiros previstos no item 7.</t>
  </si>
  <si>
    <t>(1) Revisão do serviço atende, mês de março/19.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</si>
</sst>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44" fontId="43" fillId="0" borderId="10" xfId="45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85" fontId="0" fillId="0" borderId="0" xfId="0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171" fontId="0" fillId="0" borderId="0" xfId="52" applyFont="1" applyAlignment="1">
      <alignment/>
    </xf>
    <xf numFmtId="171" fontId="0" fillId="0" borderId="0" xfId="52" applyFont="1" applyFill="1" applyAlignment="1">
      <alignment vertical="center"/>
    </xf>
    <xf numFmtId="44" fontId="0" fillId="0" borderId="0" xfId="0" applyNumberFormat="1" applyAlignment="1">
      <alignment/>
    </xf>
    <xf numFmtId="44" fontId="42" fillId="0" borderId="14" xfId="0" applyNumberFormat="1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82</xdr:row>
      <xdr:rowOff>0</xdr:rowOff>
    </xdr:from>
    <xdr:to>
      <xdr:col>2</xdr:col>
      <xdr:colOff>638175</xdr:colOff>
      <xdr:row>82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196310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638175</xdr:colOff>
      <xdr:row>82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53400" y="196310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638175</xdr:colOff>
      <xdr:row>82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58325" y="196310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95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8.375" style="1" customWidth="1"/>
    <col min="3" max="3" width="16.5039062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" width="9.375" style="1" bestFit="1" customWidth="1"/>
    <col min="17" max="17" width="13.50390625" style="1" bestFit="1" customWidth="1"/>
    <col min="18" max="16384" width="9.00390625" style="1" customWidth="1"/>
  </cols>
  <sheetData>
    <row r="1" spans="1:15" ht="21">
      <c r="A1" s="72" t="s">
        <v>28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21">
      <c r="A2" s="73" t="s">
        <v>93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23.25" customHeight="1">
      <c r="A3" s="5"/>
      <c r="B3" s="6"/>
      <c r="C3" s="5" t="s">
        <v>0</v>
      </c>
      <c r="D3" s="7">
        <v>4.3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4" t="s">
        <v>1</v>
      </c>
      <c r="B4" s="74" t="s">
        <v>35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5" t="s">
        <v>2</v>
      </c>
    </row>
    <row r="5" spans="1:15" ht="42" customHeight="1">
      <c r="A5" s="74"/>
      <c r="B5" s="4" t="s">
        <v>34</v>
      </c>
      <c r="C5" s="4" t="s">
        <v>34</v>
      </c>
      <c r="D5" s="4" t="s">
        <v>27</v>
      </c>
      <c r="E5" s="4" t="s">
        <v>50</v>
      </c>
      <c r="F5" s="4" t="s">
        <v>29</v>
      </c>
      <c r="G5" s="4" t="s">
        <v>36</v>
      </c>
      <c r="H5" s="4" t="s">
        <v>49</v>
      </c>
      <c r="I5" s="4" t="s">
        <v>47</v>
      </c>
      <c r="J5" s="4" t="s">
        <v>30</v>
      </c>
      <c r="K5" s="4" t="s">
        <v>31</v>
      </c>
      <c r="L5" s="4" t="s">
        <v>30</v>
      </c>
      <c r="M5" s="4" t="s">
        <v>32</v>
      </c>
      <c r="N5" s="4" t="s">
        <v>33</v>
      </c>
      <c r="O5" s="74"/>
    </row>
    <row r="6" spans="1:15" ht="20.25" customHeight="1">
      <c r="A6" s="74"/>
      <c r="B6" s="3" t="s">
        <v>18</v>
      </c>
      <c r="C6" s="3" t="s">
        <v>19</v>
      </c>
      <c r="D6" s="3" t="s">
        <v>20</v>
      </c>
      <c r="E6" s="3" t="s">
        <v>46</v>
      </c>
      <c r="F6" s="3" t="s">
        <v>90</v>
      </c>
      <c r="G6" s="3" t="s">
        <v>89</v>
      </c>
      <c r="H6" s="59" t="s">
        <v>26</v>
      </c>
      <c r="I6" s="59" t="s">
        <v>91</v>
      </c>
      <c r="J6" s="3" t="s">
        <v>21</v>
      </c>
      <c r="K6" s="3" t="s">
        <v>23</v>
      </c>
      <c r="L6" s="3" t="s">
        <v>22</v>
      </c>
      <c r="M6" s="3" t="s">
        <v>24</v>
      </c>
      <c r="N6" s="3" t="s">
        <v>25</v>
      </c>
      <c r="O6" s="74"/>
    </row>
    <row r="7" spans="1:26" ht="18.75" customHeight="1">
      <c r="A7" s="9" t="s">
        <v>3</v>
      </c>
      <c r="B7" s="10">
        <f aca="true" t="shared" si="0" ref="B7:N7">B8+B18+B22</f>
        <v>518452</v>
      </c>
      <c r="C7" s="10">
        <f t="shared" si="0"/>
        <v>382519</v>
      </c>
      <c r="D7" s="10">
        <f t="shared" si="0"/>
        <v>394746</v>
      </c>
      <c r="E7" s="10">
        <f t="shared" si="0"/>
        <v>73753</v>
      </c>
      <c r="F7" s="10">
        <f t="shared" si="0"/>
        <v>349499</v>
      </c>
      <c r="G7" s="10">
        <f t="shared" si="0"/>
        <v>538400</v>
      </c>
      <c r="H7" s="10">
        <f t="shared" si="0"/>
        <v>273159</v>
      </c>
      <c r="I7" s="10">
        <f t="shared" si="0"/>
        <v>53638</v>
      </c>
      <c r="J7" s="10">
        <f t="shared" si="0"/>
        <v>447479</v>
      </c>
      <c r="K7" s="10">
        <f t="shared" si="0"/>
        <v>309528</v>
      </c>
      <c r="L7" s="10">
        <f t="shared" si="0"/>
        <v>370332</v>
      </c>
      <c r="M7" s="10">
        <f t="shared" si="0"/>
        <v>152763</v>
      </c>
      <c r="N7" s="10">
        <f t="shared" si="0"/>
        <v>100955</v>
      </c>
      <c r="O7" s="10">
        <f>+O8+O18+O22</f>
        <v>3965223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17</v>
      </c>
      <c r="B8" s="12">
        <f aca="true" t="shared" si="1" ref="B8:N8">+B9+B10+B14</f>
        <v>240910</v>
      </c>
      <c r="C8" s="12">
        <f t="shared" si="1"/>
        <v>189518</v>
      </c>
      <c r="D8" s="12">
        <f t="shared" si="1"/>
        <v>211004</v>
      </c>
      <c r="E8" s="12">
        <f t="shared" si="1"/>
        <v>34964</v>
      </c>
      <c r="F8" s="12">
        <f t="shared" si="1"/>
        <v>173406</v>
      </c>
      <c r="G8" s="12">
        <f t="shared" si="1"/>
        <v>274887</v>
      </c>
      <c r="H8" s="12">
        <f t="shared" si="1"/>
        <v>132742</v>
      </c>
      <c r="I8" s="12">
        <f t="shared" si="1"/>
        <v>26622</v>
      </c>
      <c r="J8" s="12">
        <f t="shared" si="1"/>
        <v>234414</v>
      </c>
      <c r="K8" s="12">
        <f t="shared" si="1"/>
        <v>154143</v>
      </c>
      <c r="L8" s="12">
        <f t="shared" si="1"/>
        <v>183316</v>
      </c>
      <c r="M8" s="12">
        <f t="shared" si="1"/>
        <v>85402</v>
      </c>
      <c r="N8" s="12">
        <f t="shared" si="1"/>
        <v>58972</v>
      </c>
      <c r="O8" s="12">
        <f>SUM(B8:N8)</f>
        <v>2000300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86</v>
      </c>
      <c r="B9" s="14">
        <v>20103</v>
      </c>
      <c r="C9" s="14">
        <v>19689</v>
      </c>
      <c r="D9" s="14">
        <v>14001</v>
      </c>
      <c r="E9" s="14">
        <v>2732</v>
      </c>
      <c r="F9" s="14">
        <v>12095</v>
      </c>
      <c r="G9" s="14">
        <v>21297</v>
      </c>
      <c r="H9" s="14">
        <v>14043</v>
      </c>
      <c r="I9" s="14">
        <v>2811</v>
      </c>
      <c r="J9" s="14">
        <v>13628</v>
      </c>
      <c r="K9" s="14">
        <v>15085</v>
      </c>
      <c r="L9" s="14">
        <v>12998</v>
      </c>
      <c r="M9" s="14">
        <v>8440</v>
      </c>
      <c r="N9" s="14">
        <v>6131</v>
      </c>
      <c r="O9" s="12">
        <f aca="true" t="shared" si="2" ref="O9:O17">SUM(B9:N9)</f>
        <v>163053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6" t="s">
        <v>12</v>
      </c>
      <c r="B10" s="14">
        <f>B11+B12+B13</f>
        <v>209761</v>
      </c>
      <c r="C10" s="14">
        <f>C11+C12+C13</f>
        <v>161504</v>
      </c>
      <c r="D10" s="14">
        <f>D11+D12+D13</f>
        <v>187618</v>
      </c>
      <c r="E10" s="14">
        <f>E11+E12+E13</f>
        <v>30731</v>
      </c>
      <c r="F10" s="14">
        <f aca="true" t="shared" si="3" ref="F10:N10">F11+F12+F13</f>
        <v>153334</v>
      </c>
      <c r="G10" s="14">
        <f t="shared" si="3"/>
        <v>240081</v>
      </c>
      <c r="H10" s="14">
        <f>H11+H12+H13</f>
        <v>113080</v>
      </c>
      <c r="I10" s="14">
        <f>I11+I12+I13</f>
        <v>22590</v>
      </c>
      <c r="J10" s="14">
        <f>J11+J12+J13</f>
        <v>209810</v>
      </c>
      <c r="K10" s="14">
        <f>K11+K12+K13</f>
        <v>132171</v>
      </c>
      <c r="L10" s="14">
        <f>L11+L12+L13</f>
        <v>161057</v>
      </c>
      <c r="M10" s="14">
        <f t="shared" si="3"/>
        <v>73568</v>
      </c>
      <c r="N10" s="14">
        <f t="shared" si="3"/>
        <v>50796</v>
      </c>
      <c r="O10" s="12">
        <f t="shared" si="2"/>
        <v>1746101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4</v>
      </c>
      <c r="B11" s="14">
        <v>91468</v>
      </c>
      <c r="C11" s="14">
        <v>70677</v>
      </c>
      <c r="D11" s="14">
        <v>81143</v>
      </c>
      <c r="E11" s="14">
        <v>13354</v>
      </c>
      <c r="F11" s="14">
        <v>65451</v>
      </c>
      <c r="G11" s="14">
        <v>103150</v>
      </c>
      <c r="H11" s="14">
        <v>51035</v>
      </c>
      <c r="I11" s="14">
        <v>10185</v>
      </c>
      <c r="J11" s="14">
        <v>94246</v>
      </c>
      <c r="K11" s="14">
        <v>57944</v>
      </c>
      <c r="L11" s="14">
        <v>70651</v>
      </c>
      <c r="M11" s="14">
        <v>31229</v>
      </c>
      <c r="N11" s="14">
        <v>21153</v>
      </c>
      <c r="O11" s="12">
        <f t="shared" si="2"/>
        <v>761686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5" t="s">
        <v>5</v>
      </c>
      <c r="B12" s="14">
        <v>107527</v>
      </c>
      <c r="C12" s="14">
        <v>78413</v>
      </c>
      <c r="D12" s="14">
        <v>98637</v>
      </c>
      <c r="E12" s="14">
        <v>15368</v>
      </c>
      <c r="F12" s="14">
        <v>77993</v>
      </c>
      <c r="G12" s="14">
        <v>119856</v>
      </c>
      <c r="H12" s="14">
        <v>55129</v>
      </c>
      <c r="I12" s="14">
        <v>10878</v>
      </c>
      <c r="J12" s="14">
        <v>106137</v>
      </c>
      <c r="K12" s="14">
        <v>66895</v>
      </c>
      <c r="L12" s="14">
        <v>82363</v>
      </c>
      <c r="M12" s="14">
        <v>38237</v>
      </c>
      <c r="N12" s="14">
        <v>27101</v>
      </c>
      <c r="O12" s="12">
        <f t="shared" si="2"/>
        <v>884534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6</v>
      </c>
      <c r="B13" s="14">
        <v>10766</v>
      </c>
      <c r="C13" s="14">
        <v>12414</v>
      </c>
      <c r="D13" s="14">
        <v>7838</v>
      </c>
      <c r="E13" s="14">
        <v>2009</v>
      </c>
      <c r="F13" s="14">
        <v>9890</v>
      </c>
      <c r="G13" s="14">
        <v>17075</v>
      </c>
      <c r="H13" s="14">
        <v>6916</v>
      </c>
      <c r="I13" s="14">
        <v>1527</v>
      </c>
      <c r="J13" s="14">
        <v>9427</v>
      </c>
      <c r="K13" s="14">
        <v>7332</v>
      </c>
      <c r="L13" s="14">
        <v>8043</v>
      </c>
      <c r="M13" s="14">
        <v>4102</v>
      </c>
      <c r="N13" s="14">
        <v>2542</v>
      </c>
      <c r="O13" s="12">
        <f t="shared" si="2"/>
        <v>99881</v>
      </c>
      <c r="P13"/>
      <c r="Q13"/>
      <c r="R13"/>
      <c r="S13"/>
      <c r="T13"/>
      <c r="U13"/>
      <c r="V13"/>
      <c r="W13"/>
      <c r="X13"/>
      <c r="Y13"/>
      <c r="Z13"/>
    </row>
    <row r="14" spans="1:15" ht="18.75" customHeight="1">
      <c r="A14" s="16" t="s">
        <v>16</v>
      </c>
      <c r="B14" s="14">
        <f>B15+B16+B17</f>
        <v>11046</v>
      </c>
      <c r="C14" s="14">
        <f>C15+C16+C17</f>
        <v>8325</v>
      </c>
      <c r="D14" s="14">
        <f>D15+D16+D17</f>
        <v>9385</v>
      </c>
      <c r="E14" s="14">
        <f>E15+E16+E17</f>
        <v>1501</v>
      </c>
      <c r="F14" s="14">
        <f aca="true" t="shared" si="4" ref="F14:N14">F15+F16+F17</f>
        <v>7977</v>
      </c>
      <c r="G14" s="14">
        <f t="shared" si="4"/>
        <v>13509</v>
      </c>
      <c r="H14" s="14">
        <f>H15+H16+H17</f>
        <v>5619</v>
      </c>
      <c r="I14" s="14">
        <f>I15+I16+I17</f>
        <v>1221</v>
      </c>
      <c r="J14" s="14">
        <f>J15+J16+J17</f>
        <v>10976</v>
      </c>
      <c r="K14" s="14">
        <f>K15+K16+K17</f>
        <v>6887</v>
      </c>
      <c r="L14" s="14">
        <f>L15+L16+L17</f>
        <v>9261</v>
      </c>
      <c r="M14" s="14">
        <f t="shared" si="4"/>
        <v>3394</v>
      </c>
      <c r="N14" s="14">
        <f t="shared" si="4"/>
        <v>2045</v>
      </c>
      <c r="O14" s="12">
        <f t="shared" si="2"/>
        <v>91146</v>
      </c>
    </row>
    <row r="15" spans="1:26" ht="18.75" customHeight="1">
      <c r="A15" s="15" t="s">
        <v>13</v>
      </c>
      <c r="B15" s="14">
        <v>11021</v>
      </c>
      <c r="C15" s="14">
        <v>8314</v>
      </c>
      <c r="D15" s="14">
        <v>9378</v>
      </c>
      <c r="E15" s="14">
        <v>1500</v>
      </c>
      <c r="F15" s="14">
        <v>7966</v>
      </c>
      <c r="G15" s="14">
        <v>13485</v>
      </c>
      <c r="H15" s="14">
        <v>5610</v>
      </c>
      <c r="I15" s="14">
        <v>1219</v>
      </c>
      <c r="J15" s="14">
        <v>10966</v>
      </c>
      <c r="K15" s="14">
        <v>6869</v>
      </c>
      <c r="L15" s="14">
        <v>9245</v>
      </c>
      <c r="M15" s="14">
        <v>3387</v>
      </c>
      <c r="N15" s="14">
        <v>2042</v>
      </c>
      <c r="O15" s="12">
        <f t="shared" si="2"/>
        <v>91002</v>
      </c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5" t="s">
        <v>14</v>
      </c>
      <c r="B16" s="14">
        <v>8</v>
      </c>
      <c r="C16" s="14">
        <v>8</v>
      </c>
      <c r="D16" s="14">
        <v>4</v>
      </c>
      <c r="E16" s="14">
        <v>1</v>
      </c>
      <c r="F16" s="14">
        <v>4</v>
      </c>
      <c r="G16" s="14">
        <v>5</v>
      </c>
      <c r="H16" s="14">
        <v>3</v>
      </c>
      <c r="I16" s="14">
        <v>1</v>
      </c>
      <c r="J16" s="14">
        <v>4</v>
      </c>
      <c r="K16" s="14">
        <v>11</v>
      </c>
      <c r="L16" s="14">
        <v>7</v>
      </c>
      <c r="M16" s="14">
        <v>2</v>
      </c>
      <c r="N16" s="14">
        <v>1</v>
      </c>
      <c r="O16" s="12">
        <f t="shared" si="2"/>
        <v>59</v>
      </c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5" t="s">
        <v>15</v>
      </c>
      <c r="B17" s="14">
        <v>17</v>
      </c>
      <c r="C17" s="14">
        <v>3</v>
      </c>
      <c r="D17" s="14">
        <v>3</v>
      </c>
      <c r="E17" s="14">
        <v>0</v>
      </c>
      <c r="F17" s="14">
        <v>7</v>
      </c>
      <c r="G17" s="14">
        <v>19</v>
      </c>
      <c r="H17" s="14">
        <v>6</v>
      </c>
      <c r="I17" s="14">
        <v>1</v>
      </c>
      <c r="J17" s="14">
        <v>6</v>
      </c>
      <c r="K17" s="14">
        <v>7</v>
      </c>
      <c r="L17" s="14">
        <v>9</v>
      </c>
      <c r="M17" s="14">
        <v>5</v>
      </c>
      <c r="N17" s="14">
        <v>2</v>
      </c>
      <c r="O17" s="12">
        <f t="shared" si="2"/>
        <v>85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7" t="s">
        <v>7</v>
      </c>
      <c r="B18" s="18">
        <f>B19+B20+B21</f>
        <v>119933</v>
      </c>
      <c r="C18" s="18">
        <f>C19+C20+C21</f>
        <v>74996</v>
      </c>
      <c r="D18" s="18">
        <f>D19+D20+D21</f>
        <v>63627</v>
      </c>
      <c r="E18" s="18">
        <f>E19+E20+E21</f>
        <v>12392</v>
      </c>
      <c r="F18" s="18">
        <f aca="true" t="shared" si="5" ref="F18:N18">F19+F20+F21</f>
        <v>61499</v>
      </c>
      <c r="G18" s="18">
        <f t="shared" si="5"/>
        <v>92025</v>
      </c>
      <c r="H18" s="18">
        <f>H19+H20+H21</f>
        <v>57636</v>
      </c>
      <c r="I18" s="18">
        <f>I19+I20+I21</f>
        <v>10640</v>
      </c>
      <c r="J18" s="18">
        <f>J19+J20+J21</f>
        <v>97005</v>
      </c>
      <c r="K18" s="18">
        <f>K19+K20+K21</f>
        <v>63717</v>
      </c>
      <c r="L18" s="18">
        <f>L19+L20+L21</f>
        <v>94498</v>
      </c>
      <c r="M18" s="18">
        <f t="shared" si="5"/>
        <v>37021</v>
      </c>
      <c r="N18" s="18">
        <f t="shared" si="5"/>
        <v>22448</v>
      </c>
      <c r="O18" s="12">
        <f aca="true" t="shared" si="6" ref="O18:O24">SUM(B18:N18)</f>
        <v>807437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3" t="s">
        <v>8</v>
      </c>
      <c r="B19" s="14">
        <v>69811</v>
      </c>
      <c r="C19" s="14">
        <v>45900</v>
      </c>
      <c r="D19" s="14">
        <v>38198</v>
      </c>
      <c r="E19" s="14">
        <v>7516</v>
      </c>
      <c r="F19" s="14">
        <v>36346</v>
      </c>
      <c r="G19" s="14">
        <v>58084</v>
      </c>
      <c r="H19" s="14">
        <v>35979</v>
      </c>
      <c r="I19" s="14">
        <v>6987</v>
      </c>
      <c r="J19" s="14">
        <v>56886</v>
      </c>
      <c r="K19" s="14">
        <v>36714</v>
      </c>
      <c r="L19" s="14">
        <v>54251</v>
      </c>
      <c r="M19" s="14">
        <v>21453</v>
      </c>
      <c r="N19" s="14">
        <v>12903</v>
      </c>
      <c r="O19" s="12">
        <f t="shared" si="6"/>
        <v>481028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3" t="s">
        <v>9</v>
      </c>
      <c r="B20" s="14">
        <v>44882</v>
      </c>
      <c r="C20" s="14">
        <v>24695</v>
      </c>
      <c r="D20" s="14">
        <v>22832</v>
      </c>
      <c r="E20" s="14">
        <v>4199</v>
      </c>
      <c r="F20" s="14">
        <v>21630</v>
      </c>
      <c r="G20" s="14">
        <v>28103</v>
      </c>
      <c r="H20" s="14">
        <v>19163</v>
      </c>
      <c r="I20" s="14">
        <v>3171</v>
      </c>
      <c r="J20" s="14">
        <v>35692</v>
      </c>
      <c r="K20" s="14">
        <v>24265</v>
      </c>
      <c r="L20" s="14">
        <v>36379</v>
      </c>
      <c r="M20" s="14">
        <v>13882</v>
      </c>
      <c r="N20" s="14">
        <v>8631</v>
      </c>
      <c r="O20" s="12">
        <f t="shared" si="6"/>
        <v>287524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10</v>
      </c>
      <c r="B21" s="14">
        <v>5240</v>
      </c>
      <c r="C21" s="14">
        <v>4401</v>
      </c>
      <c r="D21" s="14">
        <v>2597</v>
      </c>
      <c r="E21" s="14">
        <v>677</v>
      </c>
      <c r="F21" s="14">
        <v>3523</v>
      </c>
      <c r="G21" s="14">
        <v>5838</v>
      </c>
      <c r="H21" s="14">
        <v>2494</v>
      </c>
      <c r="I21" s="14">
        <v>482</v>
      </c>
      <c r="J21" s="14">
        <v>4427</v>
      </c>
      <c r="K21" s="14">
        <v>2738</v>
      </c>
      <c r="L21" s="14">
        <v>3868</v>
      </c>
      <c r="M21" s="14">
        <v>1686</v>
      </c>
      <c r="N21" s="14">
        <v>914</v>
      </c>
      <c r="O21" s="12">
        <f t="shared" si="6"/>
        <v>38885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7" t="s">
        <v>11</v>
      </c>
      <c r="B22" s="14">
        <f>B23+B24</f>
        <v>157609</v>
      </c>
      <c r="C22" s="14">
        <f>C23+C24</f>
        <v>118005</v>
      </c>
      <c r="D22" s="14">
        <f>D23+D24</f>
        <v>120115</v>
      </c>
      <c r="E22" s="14">
        <f>E23+E24</f>
        <v>26397</v>
      </c>
      <c r="F22" s="14">
        <f aca="true" t="shared" si="7" ref="F22:N22">F23+F24</f>
        <v>114594</v>
      </c>
      <c r="G22" s="14">
        <f t="shared" si="7"/>
        <v>171488</v>
      </c>
      <c r="H22" s="14">
        <f>H23+H24</f>
        <v>82781</v>
      </c>
      <c r="I22" s="14">
        <f>I23+I24</f>
        <v>16376</v>
      </c>
      <c r="J22" s="14">
        <f>J23+J24</f>
        <v>116060</v>
      </c>
      <c r="K22" s="14">
        <f>K23+K24</f>
        <v>91668</v>
      </c>
      <c r="L22" s="14">
        <f>L23+L24</f>
        <v>92518</v>
      </c>
      <c r="M22" s="14">
        <f t="shared" si="7"/>
        <v>30340</v>
      </c>
      <c r="N22" s="14">
        <f t="shared" si="7"/>
        <v>19535</v>
      </c>
      <c r="O22" s="12">
        <f t="shared" si="6"/>
        <v>1157486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37</v>
      </c>
      <c r="B23" s="14">
        <v>89387</v>
      </c>
      <c r="C23" s="14">
        <v>73846</v>
      </c>
      <c r="D23" s="14">
        <v>72726</v>
      </c>
      <c r="E23" s="14">
        <v>17346</v>
      </c>
      <c r="F23" s="14">
        <v>69257</v>
      </c>
      <c r="G23" s="14">
        <v>110585</v>
      </c>
      <c r="H23" s="14">
        <v>54293</v>
      </c>
      <c r="I23" s="14">
        <v>11826</v>
      </c>
      <c r="J23" s="14">
        <v>70344</v>
      </c>
      <c r="K23" s="14">
        <v>58196</v>
      </c>
      <c r="L23" s="14">
        <v>57173</v>
      </c>
      <c r="M23" s="14">
        <v>18987</v>
      </c>
      <c r="N23" s="14">
        <v>10743</v>
      </c>
      <c r="O23" s="12">
        <f t="shared" si="6"/>
        <v>714709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3" t="s">
        <v>38</v>
      </c>
      <c r="B24" s="14">
        <v>68222</v>
      </c>
      <c r="C24" s="14">
        <v>44159</v>
      </c>
      <c r="D24" s="14">
        <v>47389</v>
      </c>
      <c r="E24" s="14">
        <v>9051</v>
      </c>
      <c r="F24" s="14">
        <v>45337</v>
      </c>
      <c r="G24" s="14">
        <v>60903</v>
      </c>
      <c r="H24" s="14">
        <v>28488</v>
      </c>
      <c r="I24" s="14">
        <v>4550</v>
      </c>
      <c r="J24" s="14">
        <v>45716</v>
      </c>
      <c r="K24" s="14">
        <v>33472</v>
      </c>
      <c r="L24" s="14">
        <v>35345</v>
      </c>
      <c r="M24" s="14">
        <v>11353</v>
      </c>
      <c r="N24" s="14">
        <v>8792</v>
      </c>
      <c r="O24" s="12">
        <f t="shared" si="6"/>
        <v>442777</v>
      </c>
      <c r="P24"/>
      <c r="Q24"/>
      <c r="R24"/>
      <c r="S24"/>
      <c r="T24"/>
      <c r="U24"/>
      <c r="V24"/>
      <c r="W24"/>
      <c r="X24"/>
      <c r="Y24"/>
      <c r="Z24"/>
    </row>
    <row r="25" spans="1:15" ht="15" customHeight="1">
      <c r="A25" s="2"/>
      <c r="B25" s="18">
        <v>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/>
      <c r="N25" s="18"/>
      <c r="O25" s="20"/>
    </row>
    <row r="26" spans="1:26" ht="18.75" customHeight="1">
      <c r="A26" s="2" t="s">
        <v>53</v>
      </c>
      <c r="B26" s="23">
        <v>2.1856</v>
      </c>
      <c r="C26" s="23">
        <v>2.2981</v>
      </c>
      <c r="D26" s="23">
        <v>1.9607</v>
      </c>
      <c r="E26" s="23">
        <v>2.9593</v>
      </c>
      <c r="F26" s="23">
        <v>2.2515</v>
      </c>
      <c r="G26" s="23">
        <v>1.8563</v>
      </c>
      <c r="H26" s="23">
        <v>2.1676</v>
      </c>
      <c r="I26" s="23">
        <v>2.3751</v>
      </c>
      <c r="J26" s="23">
        <v>2.1734</v>
      </c>
      <c r="K26" s="23">
        <v>2.4846</v>
      </c>
      <c r="L26" s="23">
        <v>2.4314</v>
      </c>
      <c r="M26" s="23">
        <v>3.0665</v>
      </c>
      <c r="N26" s="23">
        <v>2.6231</v>
      </c>
      <c r="O26" s="58"/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50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2"/>
    </row>
    <row r="28" spans="1:17" ht="18.75" customHeight="1">
      <c r="A28" s="55" t="s">
        <v>87</v>
      </c>
      <c r="B28" s="56">
        <f>B29+B30</f>
        <v>1137779.2812</v>
      </c>
      <c r="C28" s="56">
        <f aca="true" t="shared" si="8" ref="C28:N28">C29+C30</f>
        <v>886690.0939</v>
      </c>
      <c r="D28" s="56">
        <f t="shared" si="8"/>
        <v>785533.8922000001</v>
      </c>
      <c r="E28" s="56">
        <f t="shared" si="8"/>
        <v>218257.2529</v>
      </c>
      <c r="F28" s="56">
        <f t="shared" si="8"/>
        <v>803748.1185</v>
      </c>
      <c r="G28" s="56">
        <f t="shared" si="8"/>
        <v>1004064</v>
      </c>
      <c r="H28" s="56">
        <f t="shared" si="8"/>
        <v>595599.8184000001</v>
      </c>
      <c r="I28" s="56">
        <f t="shared" si="8"/>
        <v>127395.6138</v>
      </c>
      <c r="J28" s="56">
        <f t="shared" si="8"/>
        <v>990559.2286</v>
      </c>
      <c r="K28" s="56">
        <f t="shared" si="8"/>
        <v>786969.7187999999</v>
      </c>
      <c r="L28" s="56">
        <f t="shared" si="8"/>
        <v>916082.4247999999</v>
      </c>
      <c r="M28" s="56">
        <f t="shared" si="8"/>
        <v>475365.88950000005</v>
      </c>
      <c r="N28" s="56">
        <f t="shared" si="8"/>
        <v>268135.4305</v>
      </c>
      <c r="O28" s="56">
        <f>SUM(B28:N28)</f>
        <v>8996180.763100002</v>
      </c>
      <c r="Q28" s="62"/>
    </row>
    <row r="29" spans="1:15" ht="18.75" customHeight="1">
      <c r="A29" s="54" t="s">
        <v>54</v>
      </c>
      <c r="B29" s="52">
        <f aca="true" t="shared" si="9" ref="B29:N29">B26*B7</f>
        <v>1133128.6912</v>
      </c>
      <c r="C29" s="52">
        <f t="shared" si="9"/>
        <v>879066.9138999999</v>
      </c>
      <c r="D29" s="52">
        <f t="shared" si="9"/>
        <v>773978.4822000001</v>
      </c>
      <c r="E29" s="52">
        <f t="shared" si="9"/>
        <v>218257.2529</v>
      </c>
      <c r="F29" s="52">
        <f t="shared" si="9"/>
        <v>786896.9985</v>
      </c>
      <c r="G29" s="52">
        <f t="shared" si="9"/>
        <v>999431.92</v>
      </c>
      <c r="H29" s="52">
        <f t="shared" si="9"/>
        <v>592099.4484000001</v>
      </c>
      <c r="I29" s="52">
        <f t="shared" si="9"/>
        <v>127395.6138</v>
      </c>
      <c r="J29" s="52">
        <f t="shared" si="9"/>
        <v>972550.8586</v>
      </c>
      <c r="K29" s="52">
        <f t="shared" si="9"/>
        <v>769053.2688</v>
      </c>
      <c r="L29" s="52">
        <f t="shared" si="9"/>
        <v>900425.2248</v>
      </c>
      <c r="M29" s="52">
        <f t="shared" si="9"/>
        <v>468447.7395</v>
      </c>
      <c r="N29" s="52">
        <f t="shared" si="9"/>
        <v>264815.0605</v>
      </c>
      <c r="O29" s="53">
        <f>SUM(B29:N29)</f>
        <v>8885547.4731</v>
      </c>
    </row>
    <row r="30" spans="1:26" ht="18.75" customHeight="1">
      <c r="A30" s="17" t="s">
        <v>52</v>
      </c>
      <c r="B30" s="52">
        <v>4650.59</v>
      </c>
      <c r="C30" s="52">
        <v>7623.18</v>
      </c>
      <c r="D30" s="52">
        <v>11555.41</v>
      </c>
      <c r="E30" s="52">
        <v>0</v>
      </c>
      <c r="F30" s="52">
        <v>16851.12</v>
      </c>
      <c r="G30" s="52">
        <v>4632.08</v>
      </c>
      <c r="H30" s="52">
        <v>3500.37</v>
      </c>
      <c r="I30" s="52">
        <v>0</v>
      </c>
      <c r="J30" s="52">
        <v>18008.37</v>
      </c>
      <c r="K30" s="52">
        <v>17916.45</v>
      </c>
      <c r="L30" s="52">
        <v>15657.2</v>
      </c>
      <c r="M30" s="52">
        <v>6918.15</v>
      </c>
      <c r="N30" s="52">
        <v>3320.37</v>
      </c>
      <c r="O30" s="53">
        <f>SUM(B30:N30)</f>
        <v>110633.29</v>
      </c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13"/>
      <c r="B31" s="20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49"/>
    </row>
    <row r="32" spans="1:15" ht="18.75" customHeight="1">
      <c r="A32" s="2" t="s">
        <v>85</v>
      </c>
      <c r="B32" s="25">
        <f aca="true" t="shared" si="10" ref="B32:O32">+B33+B35+B42+B43+B44-B45</f>
        <v>-83374.09</v>
      </c>
      <c r="C32" s="25">
        <f t="shared" si="10"/>
        <v>-91235.09</v>
      </c>
      <c r="D32" s="25">
        <f t="shared" si="10"/>
        <v>-95479.05999999998</v>
      </c>
      <c r="E32" s="25">
        <f t="shared" si="10"/>
        <v>-11747.6</v>
      </c>
      <c r="F32" s="25">
        <f t="shared" si="10"/>
        <v>-48540.47</v>
      </c>
      <c r="G32" s="25">
        <f t="shared" si="10"/>
        <v>-95323.97</v>
      </c>
      <c r="H32" s="25">
        <f t="shared" si="10"/>
        <v>-56515.01</v>
      </c>
      <c r="I32" s="25">
        <f t="shared" si="10"/>
        <v>-15274.8</v>
      </c>
      <c r="J32" s="25">
        <f t="shared" si="10"/>
        <v>-74695.2</v>
      </c>
      <c r="K32" s="25">
        <f t="shared" si="10"/>
        <v>-82781.95</v>
      </c>
      <c r="L32" s="25">
        <f t="shared" si="10"/>
        <v>-49048.950000000004</v>
      </c>
      <c r="M32" s="25">
        <f t="shared" si="10"/>
        <v>-34157.59</v>
      </c>
      <c r="N32" s="25">
        <f t="shared" si="10"/>
        <v>-26274.62</v>
      </c>
      <c r="O32" s="25">
        <f t="shared" si="10"/>
        <v>-764448.4</v>
      </c>
    </row>
    <row r="33" spans="1:15" ht="18.75" customHeight="1">
      <c r="A33" s="17" t="s">
        <v>92</v>
      </c>
      <c r="B33" s="26">
        <f>+B34</f>
        <v>-86442.9</v>
      </c>
      <c r="C33" s="26">
        <f aca="true" t="shared" si="11" ref="C33:O33">+C34</f>
        <v>-84662.7</v>
      </c>
      <c r="D33" s="26">
        <f t="shared" si="11"/>
        <v>-60204.3</v>
      </c>
      <c r="E33" s="26">
        <f t="shared" si="11"/>
        <v>-11747.6</v>
      </c>
      <c r="F33" s="26">
        <f t="shared" si="11"/>
        <v>-52008.5</v>
      </c>
      <c r="G33" s="26">
        <f t="shared" si="11"/>
        <v>-91577.1</v>
      </c>
      <c r="H33" s="26">
        <f t="shared" si="11"/>
        <v>-60384.9</v>
      </c>
      <c r="I33" s="26">
        <f t="shared" si="11"/>
        <v>-12087.3</v>
      </c>
      <c r="J33" s="26">
        <f t="shared" si="11"/>
        <v>-58600.4</v>
      </c>
      <c r="K33" s="26">
        <f t="shared" si="11"/>
        <v>-64865.5</v>
      </c>
      <c r="L33" s="26">
        <f t="shared" si="11"/>
        <v>-55891.4</v>
      </c>
      <c r="M33" s="26">
        <f t="shared" si="11"/>
        <v>-36292</v>
      </c>
      <c r="N33" s="26">
        <f t="shared" si="11"/>
        <v>-26363.3</v>
      </c>
      <c r="O33" s="26">
        <f t="shared" si="11"/>
        <v>-701127.9</v>
      </c>
    </row>
    <row r="34" spans="1:26" ht="18.75" customHeight="1">
      <c r="A34" s="13" t="s">
        <v>55</v>
      </c>
      <c r="B34" s="20">
        <f>ROUND(-B9*$D$3,2)</f>
        <v>-86442.9</v>
      </c>
      <c r="C34" s="20">
        <f>ROUND(-C9*$D$3,2)</f>
        <v>-84662.7</v>
      </c>
      <c r="D34" s="20">
        <f>ROUND(-D9*$D$3,2)</f>
        <v>-60204.3</v>
      </c>
      <c r="E34" s="20">
        <f>ROUND(-E9*$D$3,2)</f>
        <v>-11747.6</v>
      </c>
      <c r="F34" s="20">
        <f aca="true" t="shared" si="12" ref="F34:N34">ROUND(-F9*$D$3,2)</f>
        <v>-52008.5</v>
      </c>
      <c r="G34" s="20">
        <f t="shared" si="12"/>
        <v>-91577.1</v>
      </c>
      <c r="H34" s="20">
        <f t="shared" si="12"/>
        <v>-60384.9</v>
      </c>
      <c r="I34" s="20">
        <f>ROUND(-I9*$D$3,2)</f>
        <v>-12087.3</v>
      </c>
      <c r="J34" s="20">
        <f>ROUND(-J9*$D$3,2)</f>
        <v>-58600.4</v>
      </c>
      <c r="K34" s="20">
        <f>ROUND(-K9*$D$3,2)</f>
        <v>-64865.5</v>
      </c>
      <c r="L34" s="20">
        <f>ROUND(-L9*$D$3,2)</f>
        <v>-55891.4</v>
      </c>
      <c r="M34" s="20">
        <f t="shared" si="12"/>
        <v>-36292</v>
      </c>
      <c r="N34" s="20">
        <f t="shared" si="12"/>
        <v>-26363.3</v>
      </c>
      <c r="O34" s="44">
        <f aca="true" t="shared" si="13" ref="O34:O45">SUM(B34:N34)</f>
        <v>-701127.9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17" t="s">
        <v>56</v>
      </c>
      <c r="B35" s="26">
        <f aca="true" t="shared" si="14" ref="B35:K35">SUM(B36:B41)</f>
        <v>-537.5</v>
      </c>
      <c r="C35" s="26">
        <f t="shared" si="14"/>
        <v>-537.5</v>
      </c>
      <c r="D35" s="26">
        <f t="shared" si="14"/>
        <v>-23719.35</v>
      </c>
      <c r="E35" s="26">
        <f t="shared" si="14"/>
        <v>0</v>
      </c>
      <c r="F35" s="26">
        <f t="shared" si="14"/>
        <v>-500</v>
      </c>
      <c r="G35" s="26">
        <f t="shared" si="14"/>
        <v>-500</v>
      </c>
      <c r="H35" s="26">
        <f t="shared" si="14"/>
        <v>0</v>
      </c>
      <c r="I35" s="26">
        <f t="shared" si="14"/>
        <v>-3187.5</v>
      </c>
      <c r="J35" s="26">
        <f t="shared" si="14"/>
        <v>0</v>
      </c>
      <c r="K35" s="26">
        <f t="shared" si="14"/>
        <v>0</v>
      </c>
      <c r="L35" s="26">
        <f>SUM(L36:L41)</f>
        <v>0</v>
      </c>
      <c r="M35" s="26">
        <f>SUM(M36:M41)</f>
        <v>0</v>
      </c>
      <c r="N35" s="26">
        <f>SUM(N36:N41)</f>
        <v>0</v>
      </c>
      <c r="O35" s="26">
        <f t="shared" si="13"/>
        <v>-28981.85</v>
      </c>
    </row>
    <row r="36" spans="1:26" ht="18.75" customHeight="1">
      <c r="A36" s="13" t="s">
        <v>57</v>
      </c>
      <c r="B36" s="24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f t="shared" si="13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3" t="s">
        <v>58</v>
      </c>
      <c r="B37" s="24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f t="shared" si="13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3" t="s">
        <v>59</v>
      </c>
      <c r="B38" s="24">
        <v>-537.5</v>
      </c>
      <c r="C38" s="24">
        <v>-537.5</v>
      </c>
      <c r="D38" s="24">
        <f>-500-23219.35</f>
        <v>-23719.35</v>
      </c>
      <c r="E38" s="24">
        <v>0</v>
      </c>
      <c r="F38" s="24">
        <v>-500</v>
      </c>
      <c r="G38" s="24">
        <v>-500</v>
      </c>
      <c r="H38" s="24">
        <v>0</v>
      </c>
      <c r="I38" s="24">
        <v>-3187.5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f t="shared" si="13"/>
        <v>-28981.85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3" t="s">
        <v>60</v>
      </c>
      <c r="B39" s="24">
        <v>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1">
        <f t="shared" si="13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3" t="s">
        <v>62</v>
      </c>
      <c r="B40" s="24">
        <v>0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f t="shared" si="13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6" t="s">
        <v>61</v>
      </c>
      <c r="B41" s="24">
        <v>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f t="shared" si="13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7" t="s">
        <v>88</v>
      </c>
      <c r="B42" s="27">
        <v>0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4">
        <f t="shared" si="13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7" t="s">
        <v>94</v>
      </c>
      <c r="B43" s="27">
        <v>3606.31</v>
      </c>
      <c r="C43" s="27">
        <v>-7086.62</v>
      </c>
      <c r="D43" s="27">
        <v>-37746.43</v>
      </c>
      <c r="E43" s="27">
        <v>0</v>
      </c>
      <c r="F43" s="27">
        <v>3968.03</v>
      </c>
      <c r="G43" s="27">
        <v>-3246.87</v>
      </c>
      <c r="H43" s="27">
        <v>3869.89</v>
      </c>
      <c r="I43" s="27">
        <v>0</v>
      </c>
      <c r="J43" s="27">
        <v>-16094.8</v>
      </c>
      <c r="K43" s="27">
        <v>-29042.33</v>
      </c>
      <c r="L43" s="27">
        <v>6842.45</v>
      </c>
      <c r="M43" s="27">
        <v>2134.41</v>
      </c>
      <c r="N43" s="27">
        <v>88.68</v>
      </c>
      <c r="O43" s="24">
        <f t="shared" si="13"/>
        <v>-72707.28000000001</v>
      </c>
      <c r="P43"/>
      <c r="Q43"/>
      <c r="R43"/>
      <c r="S43"/>
      <c r="T43"/>
      <c r="U43"/>
      <c r="V43"/>
      <c r="W43"/>
      <c r="X43"/>
      <c r="Y43"/>
      <c r="Z43"/>
    </row>
    <row r="44" spans="1:15" ht="18.75" customHeight="1">
      <c r="A44" s="68" t="s">
        <v>63</v>
      </c>
      <c r="B44" s="24">
        <v>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0">
        <f t="shared" si="13"/>
        <v>0</v>
      </c>
    </row>
    <row r="45" spans="1:15" ht="18.75" customHeight="1">
      <c r="A45" s="68" t="s">
        <v>64</v>
      </c>
      <c r="B45" s="24">
        <v>0</v>
      </c>
      <c r="C45" s="24">
        <v>-1051.73</v>
      </c>
      <c r="D45" s="24">
        <v>-26191.02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-11125.88</v>
      </c>
      <c r="L45" s="24">
        <v>0</v>
      </c>
      <c r="M45" s="24">
        <v>0</v>
      </c>
      <c r="N45" s="24">
        <v>0</v>
      </c>
      <c r="O45" s="20">
        <f t="shared" si="13"/>
        <v>-38368.63</v>
      </c>
    </row>
    <row r="46" spans="1:26" ht="15.75">
      <c r="A46" s="2" t="s">
        <v>65</v>
      </c>
      <c r="B46" s="29">
        <f aca="true" t="shared" si="15" ref="B46:N46">+B28+B32</f>
        <v>1054405.1912</v>
      </c>
      <c r="C46" s="29">
        <f t="shared" si="15"/>
        <v>795455.0039</v>
      </c>
      <c r="D46" s="29">
        <f t="shared" si="15"/>
        <v>690054.8322000002</v>
      </c>
      <c r="E46" s="29">
        <f t="shared" si="15"/>
        <v>206509.6529</v>
      </c>
      <c r="F46" s="29">
        <f t="shared" si="15"/>
        <v>755207.6485</v>
      </c>
      <c r="G46" s="29">
        <f t="shared" si="15"/>
        <v>908740.03</v>
      </c>
      <c r="H46" s="29">
        <f t="shared" si="15"/>
        <v>539084.8084000001</v>
      </c>
      <c r="I46" s="29">
        <f t="shared" si="15"/>
        <v>112120.8138</v>
      </c>
      <c r="J46" s="29">
        <f t="shared" si="15"/>
        <v>915864.0286000001</v>
      </c>
      <c r="K46" s="29">
        <f t="shared" si="15"/>
        <v>704187.7688</v>
      </c>
      <c r="L46" s="29">
        <f t="shared" si="15"/>
        <v>867033.4748</v>
      </c>
      <c r="M46" s="29">
        <f t="shared" si="15"/>
        <v>441208.2995000001</v>
      </c>
      <c r="N46" s="29">
        <f t="shared" si="15"/>
        <v>241860.81050000002</v>
      </c>
      <c r="O46" s="29">
        <f>SUM(B46:N46)</f>
        <v>8231732.3631</v>
      </c>
      <c r="P46" s="65"/>
      <c r="Q46" s="67"/>
      <c r="T46"/>
      <c r="U46"/>
      <c r="V46"/>
      <c r="W46"/>
      <c r="X46"/>
      <c r="Y46"/>
      <c r="Z46"/>
    </row>
    <row r="47" spans="1:19" ht="15" customHeight="1">
      <c r="A47" s="33"/>
      <c r="B47" s="66"/>
      <c r="C47" s="45"/>
      <c r="D47" s="45"/>
      <c r="E47" s="45"/>
      <c r="F47" s="45"/>
      <c r="G47" s="45"/>
      <c r="H47" s="45"/>
      <c r="I47" s="66"/>
      <c r="J47" s="45"/>
      <c r="K47" s="45"/>
      <c r="L47" s="45"/>
      <c r="M47" s="45"/>
      <c r="N47" s="45"/>
      <c r="O47" s="46"/>
      <c r="P47" s="67"/>
      <c r="Q47" s="63"/>
      <c r="R47" s="65"/>
      <c r="S47"/>
    </row>
    <row r="48" spans="1:17" ht="15" customHeight="1">
      <c r="A48" s="28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  <c r="Q48" s="64"/>
    </row>
    <row r="49" spans="1:17" ht="18.75" customHeight="1">
      <c r="A49" s="2" t="s">
        <v>66</v>
      </c>
      <c r="B49" s="35">
        <f>SUM(B50:B63)</f>
        <v>1054405.19</v>
      </c>
      <c r="C49" s="35">
        <f aca="true" t="shared" si="16" ref="C49:N49">SUM(C50:C63)</f>
        <v>795455</v>
      </c>
      <c r="D49" s="35">
        <f t="shared" si="16"/>
        <v>690054.83</v>
      </c>
      <c r="E49" s="35">
        <f t="shared" si="16"/>
        <v>206509.65</v>
      </c>
      <c r="F49" s="35">
        <f t="shared" si="16"/>
        <v>755207.65</v>
      </c>
      <c r="G49" s="35">
        <f t="shared" si="16"/>
        <v>908740.0299999999</v>
      </c>
      <c r="H49" s="35">
        <f t="shared" si="16"/>
        <v>539084.81</v>
      </c>
      <c r="I49" s="35">
        <f t="shared" si="16"/>
        <v>112120.81</v>
      </c>
      <c r="J49" s="35">
        <f t="shared" si="16"/>
        <v>915864.0399999999</v>
      </c>
      <c r="K49" s="35">
        <f t="shared" si="16"/>
        <v>704187.77</v>
      </c>
      <c r="L49" s="35">
        <f t="shared" si="16"/>
        <v>867033.47</v>
      </c>
      <c r="M49" s="35">
        <f t="shared" si="16"/>
        <v>441208.3</v>
      </c>
      <c r="N49" s="35">
        <f t="shared" si="16"/>
        <v>241860.81</v>
      </c>
      <c r="O49" s="29">
        <f>SUM(O50:O63)</f>
        <v>8231732.3599999985</v>
      </c>
      <c r="Q49" s="64"/>
    </row>
    <row r="50" spans="1:18" ht="18.75" customHeight="1">
      <c r="A50" s="17" t="s">
        <v>39</v>
      </c>
      <c r="B50" s="35">
        <v>204849.34</v>
      </c>
      <c r="C50" s="35">
        <v>217987.57</v>
      </c>
      <c r="D50" s="34">
        <v>0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29">
        <f>SUM(B50:N50)</f>
        <v>422836.91000000003</v>
      </c>
      <c r="P50"/>
      <c r="Q50" s="64"/>
      <c r="R50" s="65"/>
    </row>
    <row r="51" spans="1:16" ht="18.75" customHeight="1">
      <c r="A51" s="17" t="s">
        <v>40</v>
      </c>
      <c r="B51" s="35">
        <v>849555.85</v>
      </c>
      <c r="C51" s="35">
        <f>577467.43</f>
        <v>577467.43</v>
      </c>
      <c r="D51" s="34">
        <v>0</v>
      </c>
      <c r="E51" s="34">
        <v>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29">
        <f aca="true" t="shared" si="17" ref="O51:O62">SUM(B51:N51)</f>
        <v>1427023.28</v>
      </c>
      <c r="P51"/>
    </row>
    <row r="52" spans="1:17" ht="18.75" customHeight="1">
      <c r="A52" s="17" t="s">
        <v>41</v>
      </c>
      <c r="B52" s="34">
        <v>0</v>
      </c>
      <c r="C52" s="34">
        <v>0</v>
      </c>
      <c r="D52" s="26">
        <f>690054.83</f>
        <v>690054.83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26">
        <f t="shared" si="17"/>
        <v>690054.83</v>
      </c>
      <c r="Q52"/>
    </row>
    <row r="53" spans="1:18" ht="18.75" customHeight="1">
      <c r="A53" s="17" t="s">
        <v>51</v>
      </c>
      <c r="B53" s="34">
        <v>0</v>
      </c>
      <c r="C53" s="34">
        <v>0</v>
      </c>
      <c r="D53" s="34">
        <v>0</v>
      </c>
      <c r="E53" s="26">
        <v>206509.65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29">
        <f t="shared" si="17"/>
        <v>206509.65</v>
      </c>
      <c r="R53"/>
    </row>
    <row r="54" spans="1:19" ht="18.75" customHeight="1">
      <c r="A54" s="17" t="s">
        <v>42</v>
      </c>
      <c r="B54" s="34">
        <v>0</v>
      </c>
      <c r="C54" s="34">
        <v>0</v>
      </c>
      <c r="D54" s="34">
        <v>0</v>
      </c>
      <c r="E54" s="34">
        <v>0</v>
      </c>
      <c r="F54" s="26">
        <v>755207.65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26">
        <f t="shared" si="17"/>
        <v>755207.65</v>
      </c>
      <c r="S54"/>
    </row>
    <row r="55" spans="1:20" ht="18.75" customHeight="1">
      <c r="A55" s="17" t="s">
        <v>67</v>
      </c>
      <c r="B55" s="34">
        <v>0</v>
      </c>
      <c r="C55" s="34">
        <v>0</v>
      </c>
      <c r="D55" s="34">
        <v>0</v>
      </c>
      <c r="E55" s="34">
        <v>0</v>
      </c>
      <c r="F55" s="34">
        <v>0</v>
      </c>
      <c r="G55" s="35">
        <f>1385.21+907354.82</f>
        <v>908740.0299999999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29">
        <f t="shared" si="17"/>
        <v>908740.0299999999</v>
      </c>
      <c r="T55"/>
    </row>
    <row r="56" spans="1:21" ht="18.75" customHeight="1">
      <c r="A56" s="17" t="s">
        <v>71</v>
      </c>
      <c r="B56" s="34">
        <v>0</v>
      </c>
      <c r="C56" s="34">
        <v>0</v>
      </c>
      <c r="D56" s="34">
        <v>0</v>
      </c>
      <c r="E56" s="34">
        <v>0</v>
      </c>
      <c r="F56" s="34">
        <v>0</v>
      </c>
      <c r="G56" s="34">
        <v>0</v>
      </c>
      <c r="H56" s="35">
        <v>539084.81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29">
        <f t="shared" si="17"/>
        <v>539084.81</v>
      </c>
      <c r="U56"/>
    </row>
    <row r="57" spans="1:21" ht="18.75" customHeight="1">
      <c r="A57" s="17" t="s">
        <v>68</v>
      </c>
      <c r="B57" s="34">
        <v>0</v>
      </c>
      <c r="C57" s="34">
        <v>0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5">
        <v>112120.81</v>
      </c>
      <c r="J57" s="34">
        <v>0</v>
      </c>
      <c r="K57" s="34">
        <v>0</v>
      </c>
      <c r="L57" s="34">
        <v>0</v>
      </c>
      <c r="M57" s="34">
        <v>0</v>
      </c>
      <c r="N57" s="34">
        <v>0</v>
      </c>
      <c r="O57" s="29">
        <f t="shared" si="17"/>
        <v>112120.81</v>
      </c>
      <c r="U57"/>
    </row>
    <row r="58" spans="1:22" ht="18.75" customHeight="1">
      <c r="A58" s="17" t="s">
        <v>43</v>
      </c>
      <c r="B58" s="34">
        <v>0</v>
      </c>
      <c r="C58" s="34">
        <v>0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26">
        <f>913950.47+1913.57</f>
        <v>915864.0399999999</v>
      </c>
      <c r="K58" s="34">
        <v>0</v>
      </c>
      <c r="L58" s="34">
        <v>0</v>
      </c>
      <c r="M58" s="34">
        <v>0</v>
      </c>
      <c r="N58" s="34">
        <v>0</v>
      </c>
      <c r="O58" s="26">
        <f t="shared" si="17"/>
        <v>915864.0399999999</v>
      </c>
      <c r="V58"/>
    </row>
    <row r="59" spans="1:23" ht="18.75" customHeight="1">
      <c r="A59" s="17" t="s">
        <v>44</v>
      </c>
      <c r="B59" s="34">
        <v>0</v>
      </c>
      <c r="C59" s="34">
        <v>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26">
        <v>704187.77</v>
      </c>
      <c r="L59" s="34">
        <v>0</v>
      </c>
      <c r="M59" s="34">
        <v>0</v>
      </c>
      <c r="N59" s="34">
        <v>0</v>
      </c>
      <c r="O59" s="29">
        <f t="shared" si="17"/>
        <v>704187.77</v>
      </c>
      <c r="W59"/>
    </row>
    <row r="60" spans="1:24" ht="18.75" customHeight="1">
      <c r="A60" s="17" t="s">
        <v>45</v>
      </c>
      <c r="B60" s="34">
        <v>0</v>
      </c>
      <c r="C60" s="34">
        <v>0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26">
        <v>867033.47</v>
      </c>
      <c r="M60" s="34">
        <v>0</v>
      </c>
      <c r="N60" s="34">
        <v>0</v>
      </c>
      <c r="O60" s="26">
        <f t="shared" si="17"/>
        <v>867033.47</v>
      </c>
      <c r="X60"/>
    </row>
    <row r="61" spans="1:25" ht="18.75" customHeight="1">
      <c r="A61" s="17" t="s">
        <v>69</v>
      </c>
      <c r="B61" s="34">
        <v>0</v>
      </c>
      <c r="C61" s="34">
        <v>0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26">
        <v>441208.3</v>
      </c>
      <c r="N61" s="34">
        <v>0</v>
      </c>
      <c r="O61" s="29">
        <f t="shared" si="17"/>
        <v>441208.3</v>
      </c>
      <c r="Y61"/>
    </row>
    <row r="62" spans="1:26" ht="18.75" customHeight="1">
      <c r="A62" s="17" t="s">
        <v>70</v>
      </c>
      <c r="B62" s="34">
        <v>0</v>
      </c>
      <c r="C62" s="34">
        <v>0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26">
        <v>241860.81</v>
      </c>
      <c r="O62" s="26">
        <f t="shared" si="17"/>
        <v>241860.81</v>
      </c>
      <c r="P62"/>
      <c r="Z62"/>
    </row>
    <row r="63" spans="1:26" ht="18.75" customHeight="1">
      <c r="A63" s="33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/>
      <c r="Q63"/>
      <c r="R63"/>
      <c r="S63"/>
      <c r="T63"/>
      <c r="U63"/>
      <c r="V63"/>
      <c r="W63"/>
      <c r="X63"/>
      <c r="Y63"/>
      <c r="Z63"/>
    </row>
    <row r="64" spans="1:15" ht="17.25" customHeight="1">
      <c r="A64" s="70"/>
      <c r="B64" s="71">
        <v>0</v>
      </c>
      <c r="C64" s="71">
        <v>0</v>
      </c>
      <c r="D64" s="71">
        <v>0</v>
      </c>
      <c r="E64" s="71">
        <v>0</v>
      </c>
      <c r="F64" s="71">
        <v>0</v>
      </c>
      <c r="G64" s="71">
        <v>0</v>
      </c>
      <c r="H64" s="71">
        <v>0</v>
      </c>
      <c r="I64" s="71">
        <v>0</v>
      </c>
      <c r="J64" s="71">
        <v>0</v>
      </c>
      <c r="K64" s="71">
        <v>0</v>
      </c>
      <c r="L64" s="71">
        <v>0</v>
      </c>
      <c r="M64" s="71"/>
      <c r="N64" s="71"/>
      <c r="O64" s="71"/>
    </row>
    <row r="65" spans="1:15" ht="15" customHeight="1">
      <c r="A65" s="36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8"/>
    </row>
    <row r="66" spans="1:15" ht="18.75" customHeight="1">
      <c r="A66" s="2" t="s">
        <v>95</v>
      </c>
      <c r="B66" s="34">
        <v>0</v>
      </c>
      <c r="C66" s="34">
        <v>0</v>
      </c>
      <c r="D66" s="34">
        <v>0</v>
      </c>
      <c r="E66" s="34">
        <v>0</v>
      </c>
      <c r="F66" s="34">
        <v>0</v>
      </c>
      <c r="G66" s="34">
        <v>0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29"/>
    </row>
    <row r="67" spans="1:16" ht="18.75" customHeight="1">
      <c r="A67" s="17" t="s">
        <v>72</v>
      </c>
      <c r="B67" s="42">
        <v>2.453526018310327</v>
      </c>
      <c r="C67" s="42">
        <v>2.6270169122918503</v>
      </c>
      <c r="D67" s="42">
        <v>0</v>
      </c>
      <c r="E67" s="42">
        <v>0</v>
      </c>
      <c r="F67" s="34">
        <v>0</v>
      </c>
      <c r="G67" s="34">
        <v>0</v>
      </c>
      <c r="H67" s="42">
        <v>0</v>
      </c>
      <c r="I67" s="42">
        <v>0</v>
      </c>
      <c r="J67" s="42">
        <v>0</v>
      </c>
      <c r="K67" s="42">
        <v>0</v>
      </c>
      <c r="L67" s="34">
        <v>0</v>
      </c>
      <c r="M67" s="42">
        <v>0</v>
      </c>
      <c r="N67" s="42">
        <v>0</v>
      </c>
      <c r="O67" s="29"/>
      <c r="P67"/>
    </row>
    <row r="68" spans="1:16" ht="18.75" customHeight="1">
      <c r="A68" s="17" t="s">
        <v>73</v>
      </c>
      <c r="B68" s="42">
        <v>2.1304899971453484</v>
      </c>
      <c r="C68" s="42">
        <v>2.1951000081041725</v>
      </c>
      <c r="D68" s="42">
        <v>0</v>
      </c>
      <c r="E68" s="42">
        <v>0</v>
      </c>
      <c r="F68" s="34">
        <v>0</v>
      </c>
      <c r="G68" s="34">
        <v>0</v>
      </c>
      <c r="H68" s="42">
        <v>0</v>
      </c>
      <c r="I68" s="42">
        <v>0</v>
      </c>
      <c r="J68" s="42">
        <v>0</v>
      </c>
      <c r="K68" s="42">
        <v>0</v>
      </c>
      <c r="L68" s="34">
        <v>0</v>
      </c>
      <c r="M68" s="42">
        <v>0</v>
      </c>
      <c r="N68" s="42">
        <v>0</v>
      </c>
      <c r="O68" s="29"/>
      <c r="P68"/>
    </row>
    <row r="69" spans="1:17" ht="18.75" customHeight="1">
      <c r="A69" s="17" t="s">
        <v>74</v>
      </c>
      <c r="B69" s="42">
        <v>0</v>
      </c>
      <c r="C69" s="42">
        <v>0</v>
      </c>
      <c r="D69" s="22">
        <f>(D$29/D$7)</f>
        <v>1.9607</v>
      </c>
      <c r="E69" s="42">
        <v>0</v>
      </c>
      <c r="F69" s="34">
        <v>0</v>
      </c>
      <c r="G69" s="34">
        <v>0</v>
      </c>
      <c r="H69" s="42">
        <v>0</v>
      </c>
      <c r="I69" s="42">
        <v>0</v>
      </c>
      <c r="J69" s="42">
        <v>0</v>
      </c>
      <c r="K69" s="42">
        <v>0</v>
      </c>
      <c r="L69" s="34">
        <v>0</v>
      </c>
      <c r="M69" s="42">
        <v>0</v>
      </c>
      <c r="N69" s="42">
        <v>0</v>
      </c>
      <c r="O69" s="26"/>
      <c r="Q69"/>
    </row>
    <row r="70" spans="1:18" ht="18.75" customHeight="1">
      <c r="A70" s="17" t="s">
        <v>75</v>
      </c>
      <c r="B70" s="42">
        <v>0</v>
      </c>
      <c r="C70" s="42">
        <v>0</v>
      </c>
      <c r="D70" s="42">
        <v>0</v>
      </c>
      <c r="E70" s="22">
        <f>(E$29/E$7)</f>
        <v>2.9593</v>
      </c>
      <c r="F70" s="34">
        <v>0</v>
      </c>
      <c r="G70" s="34">
        <v>0</v>
      </c>
      <c r="H70" s="42">
        <v>0</v>
      </c>
      <c r="I70" s="42">
        <v>0</v>
      </c>
      <c r="J70" s="42">
        <v>0</v>
      </c>
      <c r="K70" s="42">
        <v>0</v>
      </c>
      <c r="L70" s="34">
        <v>0</v>
      </c>
      <c r="M70" s="42">
        <v>0</v>
      </c>
      <c r="N70" s="42">
        <v>0</v>
      </c>
      <c r="O70" s="29"/>
      <c r="R70"/>
    </row>
    <row r="71" spans="1:19" ht="18.75" customHeight="1">
      <c r="A71" s="17" t="s">
        <v>76</v>
      </c>
      <c r="B71" s="42">
        <v>0</v>
      </c>
      <c r="C71" s="42">
        <v>0</v>
      </c>
      <c r="D71" s="42">
        <v>0</v>
      </c>
      <c r="E71" s="42">
        <v>0</v>
      </c>
      <c r="F71" s="42">
        <f>(F$29/F$7)</f>
        <v>2.2515</v>
      </c>
      <c r="G71" s="34">
        <v>0</v>
      </c>
      <c r="H71" s="42">
        <v>0</v>
      </c>
      <c r="I71" s="42">
        <v>0</v>
      </c>
      <c r="J71" s="42">
        <v>0</v>
      </c>
      <c r="K71" s="42">
        <v>0</v>
      </c>
      <c r="L71" s="34">
        <v>0</v>
      </c>
      <c r="M71" s="42">
        <v>0</v>
      </c>
      <c r="N71" s="42">
        <v>0</v>
      </c>
      <c r="O71" s="26"/>
      <c r="S71"/>
    </row>
    <row r="72" spans="1:20" ht="18.75" customHeight="1">
      <c r="A72" s="17" t="s">
        <v>77</v>
      </c>
      <c r="B72" s="42">
        <v>0</v>
      </c>
      <c r="C72" s="42">
        <v>0</v>
      </c>
      <c r="D72" s="42">
        <v>0</v>
      </c>
      <c r="E72" s="42">
        <v>0</v>
      </c>
      <c r="F72" s="34">
        <v>0</v>
      </c>
      <c r="G72" s="42">
        <f>(G$29/G$7)</f>
        <v>1.8563</v>
      </c>
      <c r="H72" s="42">
        <v>0</v>
      </c>
      <c r="I72" s="42">
        <v>0</v>
      </c>
      <c r="J72" s="42">
        <v>0</v>
      </c>
      <c r="K72" s="42">
        <v>0</v>
      </c>
      <c r="L72" s="34">
        <v>0</v>
      </c>
      <c r="M72" s="42">
        <v>0</v>
      </c>
      <c r="N72" s="42">
        <v>0</v>
      </c>
      <c r="O72" s="29"/>
      <c r="T72"/>
    </row>
    <row r="73" spans="1:21" ht="18.75" customHeight="1">
      <c r="A73" s="17" t="s">
        <v>78</v>
      </c>
      <c r="B73" s="42">
        <v>0</v>
      </c>
      <c r="C73" s="42">
        <v>0</v>
      </c>
      <c r="D73" s="42">
        <v>0</v>
      </c>
      <c r="E73" s="42">
        <v>0</v>
      </c>
      <c r="F73" s="34">
        <v>0</v>
      </c>
      <c r="G73" s="34">
        <v>0</v>
      </c>
      <c r="H73" s="42">
        <f>(H$29/H$7)</f>
        <v>2.1676</v>
      </c>
      <c r="I73" s="42">
        <v>0</v>
      </c>
      <c r="J73" s="42">
        <v>0</v>
      </c>
      <c r="K73" s="42">
        <v>0</v>
      </c>
      <c r="L73" s="34">
        <v>0</v>
      </c>
      <c r="M73" s="42">
        <v>0</v>
      </c>
      <c r="N73" s="42">
        <v>0</v>
      </c>
      <c r="O73" s="29"/>
      <c r="U73"/>
    </row>
    <row r="74" spans="1:21" ht="18.75" customHeight="1">
      <c r="A74" s="17" t="s">
        <v>84</v>
      </c>
      <c r="B74" s="42">
        <v>0</v>
      </c>
      <c r="C74" s="42">
        <v>0</v>
      </c>
      <c r="D74" s="42">
        <v>0</v>
      </c>
      <c r="E74" s="42">
        <v>0</v>
      </c>
      <c r="F74" s="34">
        <v>0</v>
      </c>
      <c r="G74" s="34">
        <v>0</v>
      </c>
      <c r="H74" s="42">
        <v>0</v>
      </c>
      <c r="I74" s="42">
        <f>(I$29/I$7)</f>
        <v>2.3751</v>
      </c>
      <c r="J74" s="42">
        <v>0</v>
      </c>
      <c r="K74" s="42">
        <v>0</v>
      </c>
      <c r="L74" s="34">
        <v>0</v>
      </c>
      <c r="M74" s="42">
        <v>0</v>
      </c>
      <c r="N74" s="42">
        <v>0</v>
      </c>
      <c r="O74" s="29"/>
      <c r="U74"/>
    </row>
    <row r="75" spans="1:22" ht="18.75" customHeight="1">
      <c r="A75" s="17" t="s">
        <v>79</v>
      </c>
      <c r="B75" s="42">
        <v>0</v>
      </c>
      <c r="C75" s="42">
        <v>0</v>
      </c>
      <c r="D75" s="42">
        <v>0</v>
      </c>
      <c r="E75" s="42">
        <v>0</v>
      </c>
      <c r="F75" s="34">
        <v>0</v>
      </c>
      <c r="G75" s="34">
        <v>0</v>
      </c>
      <c r="H75" s="42">
        <v>0</v>
      </c>
      <c r="I75" s="42">
        <v>0</v>
      </c>
      <c r="J75" s="42">
        <f>(J$29/J$7)</f>
        <v>2.1734</v>
      </c>
      <c r="K75" s="42">
        <v>0</v>
      </c>
      <c r="L75" s="34">
        <v>0</v>
      </c>
      <c r="M75" s="42">
        <v>0</v>
      </c>
      <c r="N75" s="42">
        <v>0</v>
      </c>
      <c r="O75" s="26"/>
      <c r="V75"/>
    </row>
    <row r="76" spans="1:23" ht="18.75" customHeight="1">
      <c r="A76" s="17" t="s">
        <v>80</v>
      </c>
      <c r="B76" s="42">
        <v>0</v>
      </c>
      <c r="C76" s="42">
        <v>0</v>
      </c>
      <c r="D76" s="42">
        <v>0</v>
      </c>
      <c r="E76" s="42">
        <v>0</v>
      </c>
      <c r="F76" s="34">
        <v>0</v>
      </c>
      <c r="G76" s="34">
        <v>0</v>
      </c>
      <c r="H76" s="42">
        <v>0</v>
      </c>
      <c r="I76" s="42">
        <v>0</v>
      </c>
      <c r="J76" s="42">
        <v>0</v>
      </c>
      <c r="K76" s="42">
        <f>(K$29/K$7)</f>
        <v>2.4846</v>
      </c>
      <c r="L76" s="34">
        <v>0</v>
      </c>
      <c r="M76" s="42">
        <v>0</v>
      </c>
      <c r="N76" s="42">
        <v>0</v>
      </c>
      <c r="O76" s="29"/>
      <c r="W76"/>
    </row>
    <row r="77" spans="1:24" ht="18.75" customHeight="1">
      <c r="A77" s="17" t="s">
        <v>81</v>
      </c>
      <c r="B77" s="42">
        <v>0</v>
      </c>
      <c r="C77" s="42">
        <v>0</v>
      </c>
      <c r="D77" s="42">
        <v>0</v>
      </c>
      <c r="E77" s="42">
        <v>0</v>
      </c>
      <c r="F77" s="34">
        <v>0</v>
      </c>
      <c r="G77" s="34">
        <v>0</v>
      </c>
      <c r="H77" s="42">
        <v>0</v>
      </c>
      <c r="I77" s="42">
        <v>0</v>
      </c>
      <c r="J77" s="42">
        <v>0</v>
      </c>
      <c r="K77" s="42">
        <v>0</v>
      </c>
      <c r="L77" s="42">
        <f>(L$29/L$7)</f>
        <v>2.4314</v>
      </c>
      <c r="M77" s="42">
        <v>0</v>
      </c>
      <c r="N77" s="42">
        <v>0</v>
      </c>
      <c r="O77" s="26"/>
      <c r="X77"/>
    </row>
    <row r="78" spans="1:25" ht="18.75" customHeight="1">
      <c r="A78" s="17" t="s">
        <v>82</v>
      </c>
      <c r="B78" s="42">
        <v>0</v>
      </c>
      <c r="C78" s="42">
        <v>0</v>
      </c>
      <c r="D78" s="42">
        <v>0</v>
      </c>
      <c r="E78" s="42">
        <v>0</v>
      </c>
      <c r="F78" s="34">
        <v>0</v>
      </c>
      <c r="G78" s="34"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f>(M$29/M$7)</f>
        <v>3.0665</v>
      </c>
      <c r="N78" s="42">
        <v>0</v>
      </c>
      <c r="O78" s="57"/>
      <c r="Y78"/>
    </row>
    <row r="79" spans="1:26" ht="18.75" customHeight="1">
      <c r="A79" s="33" t="s">
        <v>83</v>
      </c>
      <c r="B79" s="43">
        <v>0</v>
      </c>
      <c r="C79" s="43">
        <v>0</v>
      </c>
      <c r="D79" s="43">
        <v>0</v>
      </c>
      <c r="E79" s="43">
        <v>0</v>
      </c>
      <c r="F79" s="43">
        <v>0</v>
      </c>
      <c r="G79" s="43">
        <v>0</v>
      </c>
      <c r="H79" s="43">
        <v>0</v>
      </c>
      <c r="I79" s="43">
        <v>0</v>
      </c>
      <c r="J79" s="43">
        <v>0</v>
      </c>
      <c r="K79" s="43">
        <v>0</v>
      </c>
      <c r="L79" s="43">
        <v>0</v>
      </c>
      <c r="M79" s="43">
        <v>0</v>
      </c>
      <c r="N79" s="47">
        <f>(N$29/N$7)</f>
        <v>2.6231000000000004</v>
      </c>
      <c r="O79" s="48"/>
      <c r="P79"/>
      <c r="Z79"/>
    </row>
    <row r="80" spans="1:12" ht="21" customHeight="1">
      <c r="A80" s="60" t="s">
        <v>48</v>
      </c>
      <c r="B80" s="61"/>
      <c r="C80"/>
      <c r="D80"/>
      <c r="E80"/>
      <c r="F80"/>
      <c r="G80"/>
      <c r="H80" s="39"/>
      <c r="I80" s="39"/>
      <c r="J80"/>
      <c r="K80"/>
      <c r="L80"/>
    </row>
    <row r="81" spans="1:12" ht="21" customHeight="1">
      <c r="A81" s="60" t="s">
        <v>97</v>
      </c>
      <c r="B81" s="61"/>
      <c r="C81"/>
      <c r="D81"/>
      <c r="E81"/>
      <c r="F81"/>
      <c r="G81"/>
      <c r="H81" s="39"/>
      <c r="I81" s="39"/>
      <c r="J81"/>
      <c r="K81"/>
      <c r="L81"/>
    </row>
    <row r="82" spans="1:14" ht="15.75">
      <c r="A82" s="69" t="s">
        <v>96</v>
      </c>
      <c r="B82" s="69">
        <v>0</v>
      </c>
      <c r="C82" s="69">
        <v>0</v>
      </c>
      <c r="D82" s="69">
        <v>0</v>
      </c>
      <c r="E82" s="69">
        <v>0</v>
      </c>
      <c r="F82" s="69">
        <v>0</v>
      </c>
      <c r="G82" s="69">
        <v>0</v>
      </c>
      <c r="H82" s="69">
        <v>0</v>
      </c>
      <c r="I82" s="69">
        <v>0</v>
      </c>
      <c r="J82" s="69">
        <v>0</v>
      </c>
      <c r="K82" s="69">
        <v>0</v>
      </c>
      <c r="L82" s="69">
        <v>0</v>
      </c>
      <c r="M82" s="69"/>
      <c r="N82" s="69"/>
    </row>
    <row r="83" spans="1:12" ht="14.25">
      <c r="A83" s="76"/>
      <c r="B83" s="61"/>
      <c r="C83"/>
      <c r="D83"/>
      <c r="E83"/>
      <c r="F83"/>
      <c r="G83"/>
      <c r="H83" s="39"/>
      <c r="I83" s="39"/>
      <c r="J83"/>
      <c r="K83"/>
      <c r="L83"/>
    </row>
    <row r="84" spans="2:12" ht="14.25">
      <c r="B84" s="61"/>
      <c r="C84"/>
      <c r="D84"/>
      <c r="E84"/>
      <c r="F84"/>
      <c r="G84"/>
      <c r="H84"/>
      <c r="I84"/>
      <c r="J84"/>
      <c r="K84"/>
      <c r="L84"/>
    </row>
    <row r="85" spans="2:12" ht="14.25">
      <c r="B85"/>
      <c r="C85"/>
      <c r="D85"/>
      <c r="E85"/>
      <c r="F85"/>
      <c r="G85"/>
      <c r="H85" s="40"/>
      <c r="I85" s="40"/>
      <c r="J85" s="41"/>
      <c r="K85" s="41"/>
      <c r="L85" s="41"/>
    </row>
    <row r="86" spans="2:12" ht="14.25">
      <c r="B86"/>
      <c r="C86"/>
      <c r="D86"/>
      <c r="E86"/>
      <c r="F86"/>
      <c r="G86"/>
      <c r="H86"/>
      <c r="I86"/>
      <c r="J86"/>
      <c r="K86"/>
      <c r="L86"/>
    </row>
    <row r="87" spans="2:12" ht="14.25">
      <c r="B87"/>
      <c r="C87"/>
      <c r="D87"/>
      <c r="E87"/>
      <c r="F87"/>
      <c r="G87"/>
      <c r="H87"/>
      <c r="I87"/>
      <c r="J87"/>
      <c r="K87"/>
      <c r="L87"/>
    </row>
    <row r="88" spans="2:12" ht="14.25">
      <c r="B88"/>
      <c r="C88"/>
      <c r="D88"/>
      <c r="E88"/>
      <c r="F88"/>
      <c r="G88"/>
      <c r="H88"/>
      <c r="I88"/>
      <c r="J88"/>
      <c r="K88"/>
      <c r="L88"/>
    </row>
    <row r="89" spans="2:12" ht="14.25">
      <c r="B89"/>
      <c r="C89"/>
      <c r="D89"/>
      <c r="E89"/>
      <c r="F89"/>
      <c r="G89"/>
      <c r="H89"/>
      <c r="I89"/>
      <c r="J89"/>
      <c r="K89"/>
      <c r="L89"/>
    </row>
    <row r="90" spans="2:12" ht="14.25">
      <c r="B90"/>
      <c r="C90"/>
      <c r="D90"/>
      <c r="E90"/>
      <c r="F90"/>
      <c r="G90"/>
      <c r="H90"/>
      <c r="I90"/>
      <c r="J90"/>
      <c r="K90"/>
      <c r="L90"/>
    </row>
    <row r="91" spans="2:12" ht="14.25">
      <c r="B91"/>
      <c r="C91"/>
      <c r="D91"/>
      <c r="E91"/>
      <c r="F91"/>
      <c r="G91"/>
      <c r="H91"/>
      <c r="I91"/>
      <c r="J91"/>
      <c r="K91"/>
      <c r="L91"/>
    </row>
    <row r="92" ht="14.25">
      <c r="K92"/>
    </row>
    <row r="93" ht="14.25">
      <c r="L93"/>
    </row>
    <row r="94" ht="14.25">
      <c r="M94"/>
    </row>
    <row r="95" ht="14.25">
      <c r="N95"/>
    </row>
  </sheetData>
  <sheetProtection/>
  <mergeCells count="7">
    <mergeCell ref="A82:N82"/>
    <mergeCell ref="A64:O64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55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2018-10-30T14:46:55Z</cp:lastPrinted>
  <dcterms:created xsi:type="dcterms:W3CDTF">2012-11-28T17:54:39Z</dcterms:created>
  <dcterms:modified xsi:type="dcterms:W3CDTF">2019-05-17T14:02:27Z</dcterms:modified>
  <cp:category/>
  <cp:version/>
  <cp:contentType/>
  <cp:contentStatus/>
</cp:coreProperties>
</file>