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<sst xmlns="http://schemas.openxmlformats.org/spreadsheetml/2006/main" count="167" uniqueCount="161">
  <si>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</si>
  <si>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</si>
  <si>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</si>
  <si>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</si>
  <si>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</si>
  <si>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</si>
  <si>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</si>
  <si>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</si>
  <si>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</si>
  <si>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</si>
  <si>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</si>
  <si>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</si>
  <si>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</si>
  <si>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</si>
  <si>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</si>
  <si>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</si>
  <si>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</si>
  <si>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</si>
  <si>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</si>
  <si>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</si>
  <si>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</si>
  <si>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</si>
  <si>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</si>
  <si>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</si>
  <si>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</si>
  <si>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</si>
  <si>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</si>
  <si>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</si>
  <si>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</si>
  <si>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</si>
  <si>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</si>
  <si>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</si>
  <si>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</si>
  <si>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</si>
  <si>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</si>
  <si>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</si>
  <si>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</si>
  <si>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</si>
  <si>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</si>
  <si>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</si>
  <si>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</si>
  <si>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</si>
  <si>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</si>
  <si>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</si>
  <si>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</si>
  <si>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</si>
  <si>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</si>
  <si>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</si>
  <si>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</si>
  <si>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</si>
  <si>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</si>
  <si>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</si>
  <si>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</si>
  <si>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</si>
  <si>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</si>
  <si>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</si>
  <si>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</si>
  <si>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</si>
  <si>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</si>
  <si>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</si>
  <si>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</si>
  <si>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</si>
  <si>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</si>
  <si>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</si>
  <si>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</si>
  <si>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</si>
  <si>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</si>
  <si>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</si>
  <si>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</si>
  <si>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</si>
  <si>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</si>
  <si>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</si>
  <si>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</si>
  <si>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</si>
  <si>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</si>
  <si>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</si>
  <si>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</si>
  <si>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</si>
  <si>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</si>
  <si>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</si>
  <si>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</si>
  <si>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</si>
  <si>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</si>
  <si>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</si>
  <si>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</si>
  <si>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</si>
  <si>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</si>
  <si>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</si>
  <si>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</si>
  <si>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</si>
  <si>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</si>
  <si>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</si>
  <si>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</si>
  <si>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</si>
  <si>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</si>
  <si>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</si>
  <si>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</si>
  <si>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</si>
  <si>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</si>
  <si>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</si>
  <si>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</si>
  <si>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</si>
  <si>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</si>
  <si>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</si>
  <si>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</si>
  <si>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</si>
  <si>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</si>
  <si>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</si>
  <si>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</si>
  <si>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</si>
  <si>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</si>
  <si>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</si>
  <si>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</si>
  <si>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</si>
  <si>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</si>
  <si>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</si>
  <si>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</si>
  <si>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</si>
  <si>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</si>
  <si>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</si>
  <si>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</si>
  <si>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</si>
  <si>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</si>
  <si>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</si>
  <si>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</si>
  <si>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</si>
  <si>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</si>
  <si>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</si>
  <si>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</si>
  <si>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</si>
  <si>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</si>
  <si>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</si>
  <si>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</si>
  <si>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</si>
  <si>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</si>
  <si>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</si>
  <si>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</si>
  <si>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</si>
  <si>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</si>
  <si>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</si>
  <si>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</si>
  <si>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</si>
  <si>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</si>
  <si>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</si>
  <si>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</si>
  <si>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</si>
  <si>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</si>
  <si>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</si>
  <si>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</si>
  <si>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</si>
  <si>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</si>
  <si>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</si>
  <si>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</si>
  <si>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</si>
  <si>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</si>
  <si>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</si>
  <si>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</si>
  <si>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</si>
  <si>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</si>
  <si>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OPERAÇÃO 29/05/19 - VENCIMENTO 05/06/19</t>
  </si>
  <si>
    <t>9.32. Viação Campo Belo Ltda.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</si>
</sst>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left" vertical="center" indent="2"/>
    </xf>
    <xf numFmtId="191" fontId="0" fillId="0" borderId="15" xfId="46" applyNumberFormat="1" applyFont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191" fontId="0" fillId="0" borderId="4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Apura&#231;&#227;o\REMUNERA&#199;&#195;O%2001%20A%203105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EA X"/>
      <sheetName val="TCO 0105"/>
      <sheetName val="TCO 0205"/>
      <sheetName val="TCO 0305"/>
      <sheetName val="TCO 0405"/>
      <sheetName val="TCO 0505"/>
      <sheetName val="TCO 0605"/>
      <sheetName val="TCO 0705"/>
      <sheetName val="TCO 0805"/>
      <sheetName val="TCO 0905"/>
      <sheetName val="TCO 1005"/>
      <sheetName val="TCO 1105"/>
      <sheetName val="TCO 1205"/>
      <sheetName val="TCO 1305"/>
      <sheetName val="TCO 1405"/>
      <sheetName val="TCO 1505"/>
      <sheetName val="TCO 1605"/>
      <sheetName val="TCO 1705"/>
      <sheetName val="TCO 1805"/>
      <sheetName val="TCO 1905"/>
      <sheetName val="TCO 2005"/>
      <sheetName val="TCO 2105"/>
      <sheetName val="TCO 2205"/>
      <sheetName val="TCO 2305"/>
      <sheetName val="TCO 2405"/>
      <sheetName val="TCO 2505"/>
      <sheetName val="TCO 2605"/>
      <sheetName val="TCO 2705"/>
      <sheetName val="TCO 2805"/>
      <sheetName val="TCO 2905"/>
      <sheetName val="TCO 3005"/>
      <sheetName val="AVL EMPRESAS"/>
      <sheetName val="SPTRANS VEIC INSTAL 3108"/>
      <sheetName val="SPTRANS VEIC INSTAL 010119"/>
      <sheetName val="SPTRANS VEIC INSTAL 011218"/>
      <sheetName val="SPTRANS VEIC INSTAL 310119"/>
      <sheetName val="SPTRANS VEIC INSTAL 261118"/>
      <sheetName val="SPTRANS VEIC INSTAL 300918"/>
      <sheetName val="SPTRANS VEIC INSTAL 3107"/>
      <sheetName val="SPTRANS VEIC INSTAL 2507"/>
      <sheetName val="SPTRANS VEIC INSTAL 0105"/>
      <sheetName val="SPTRANS VEIC INSTAL 0106"/>
      <sheetName val="SPTRANS VEIC INSTAL 3006"/>
      <sheetName val="SPTRANS VEIC INSTAL 0109 ant"/>
      <sheetName val="SPTRANS VEIC INSTAL 0806"/>
      <sheetName val="SPTRANS VEIC INSTAL 080715"/>
      <sheetName val="SPTRANS VEIC INSTAL 0101"/>
      <sheetName val="AVL MAIO"/>
      <sheetName val="HÍBRIDOS"/>
      <sheetName val="tarifa"/>
      <sheetName val="tarifa mai 14 REV 2"/>
      <sheetName val="tarifa mai 14"/>
      <sheetName val="Plan1"/>
      <sheetName val="ACERTO HÍBRI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F12" sqref="F12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159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3" t="s">
        <v>152</v>
      </c>
      <c r="E5" s="73" t="s">
        <v>29</v>
      </c>
      <c r="F5" s="73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559305</v>
      </c>
      <c r="C7" s="9">
        <f t="shared" si="0"/>
        <v>741795</v>
      </c>
      <c r="D7" s="9">
        <f t="shared" si="0"/>
        <v>714271</v>
      </c>
      <c r="E7" s="9">
        <f>+E8+E20+E24+E27</f>
        <v>114525</v>
      </c>
      <c r="F7" s="9">
        <f>+F8+F20+F24+F27</f>
        <v>302122</v>
      </c>
      <c r="G7" s="9">
        <f t="shared" si="0"/>
        <v>476192</v>
      </c>
      <c r="H7" s="9">
        <f t="shared" si="0"/>
        <v>344231</v>
      </c>
      <c r="I7" s="9">
        <f t="shared" si="0"/>
        <v>286211</v>
      </c>
      <c r="J7" s="9">
        <f t="shared" si="0"/>
        <v>144166</v>
      </c>
      <c r="K7" s="9">
        <f t="shared" si="0"/>
        <v>147351</v>
      </c>
      <c r="L7" s="9">
        <f t="shared" si="0"/>
        <v>307413</v>
      </c>
      <c r="M7" s="9">
        <f t="shared" si="0"/>
        <v>458177</v>
      </c>
      <c r="N7" s="9">
        <f t="shared" si="0"/>
        <v>493376</v>
      </c>
      <c r="O7" s="9">
        <f t="shared" si="0"/>
        <v>5089135</v>
      </c>
      <c r="P7" s="44"/>
      <c r="Q7"/>
      <c r="R7"/>
    </row>
    <row r="8" spans="1:18" ht="17.25" customHeight="1">
      <c r="A8" s="10" t="s">
        <v>35</v>
      </c>
      <c r="B8" s="11">
        <f>B9+B12+B16</f>
        <v>291935</v>
      </c>
      <c r="C8" s="11">
        <f aca="true" t="shared" si="1" ref="C8:N8">C9+C12+C16</f>
        <v>395688</v>
      </c>
      <c r="D8" s="11">
        <f t="shared" si="1"/>
        <v>353226</v>
      </c>
      <c r="E8" s="11">
        <f>E9+E12+E16</f>
        <v>55115</v>
      </c>
      <c r="F8" s="11">
        <f>F9+F12+F16</f>
        <v>149283</v>
      </c>
      <c r="G8" s="11">
        <f t="shared" si="1"/>
        <v>253326</v>
      </c>
      <c r="H8" s="11">
        <f t="shared" si="1"/>
        <v>191052</v>
      </c>
      <c r="I8" s="11">
        <f t="shared" si="1"/>
        <v>138281</v>
      </c>
      <c r="J8" s="11">
        <f t="shared" si="1"/>
        <v>82485</v>
      </c>
      <c r="K8" s="11">
        <f t="shared" si="1"/>
        <v>80823</v>
      </c>
      <c r="L8" s="11">
        <f t="shared" si="1"/>
        <v>152784</v>
      </c>
      <c r="M8" s="11">
        <f t="shared" si="1"/>
        <v>245084</v>
      </c>
      <c r="N8" s="11">
        <f t="shared" si="1"/>
        <v>280986</v>
      </c>
      <c r="O8" s="11">
        <f aca="true" t="shared" si="2" ref="O8:O27">SUM(B8:N8)</f>
        <v>2670068</v>
      </c>
      <c r="P8"/>
      <c r="Q8"/>
      <c r="R8"/>
    </row>
    <row r="9" spans="1:18" ht="17.25" customHeight="1">
      <c r="A9" s="15" t="s">
        <v>13</v>
      </c>
      <c r="B9" s="13">
        <f>+B10+B11</f>
        <v>32370</v>
      </c>
      <c r="C9" s="13">
        <f aca="true" t="shared" si="3" ref="C9:N9">+C10+C11</f>
        <v>45228</v>
      </c>
      <c r="D9" s="13">
        <f t="shared" si="3"/>
        <v>36885</v>
      </c>
      <c r="E9" s="13">
        <f>+E10+E11</f>
        <v>7072</v>
      </c>
      <c r="F9" s="13">
        <f>+F10+F11</f>
        <v>14483</v>
      </c>
      <c r="G9" s="13">
        <f t="shared" si="3"/>
        <v>28337</v>
      </c>
      <c r="H9" s="13">
        <f t="shared" si="3"/>
        <v>21093</v>
      </c>
      <c r="I9" s="13">
        <f t="shared" si="3"/>
        <v>10969</v>
      </c>
      <c r="J9" s="13">
        <f t="shared" si="3"/>
        <v>6278</v>
      </c>
      <c r="K9" s="13">
        <f t="shared" si="3"/>
        <v>7593</v>
      </c>
      <c r="L9" s="13">
        <f t="shared" si="3"/>
        <v>8988</v>
      </c>
      <c r="M9" s="13">
        <f t="shared" si="3"/>
        <v>17821</v>
      </c>
      <c r="N9" s="13">
        <f t="shared" si="3"/>
        <v>38993</v>
      </c>
      <c r="O9" s="11">
        <f t="shared" si="2"/>
        <v>276110</v>
      </c>
      <c r="P9"/>
      <c r="Q9"/>
      <c r="R9"/>
    </row>
    <row r="10" spans="1:18" ht="17.25" customHeight="1">
      <c r="A10" s="29" t="s">
        <v>14</v>
      </c>
      <c r="B10" s="13">
        <v>32370</v>
      </c>
      <c r="C10" s="13">
        <v>45228</v>
      </c>
      <c r="D10" s="13">
        <v>36885</v>
      </c>
      <c r="E10" s="13">
        <v>7072</v>
      </c>
      <c r="F10" s="13">
        <v>14483</v>
      </c>
      <c r="G10" s="13">
        <v>28337</v>
      </c>
      <c r="H10" s="13">
        <v>21093</v>
      </c>
      <c r="I10" s="13">
        <v>10969</v>
      </c>
      <c r="J10" s="13">
        <v>6278</v>
      </c>
      <c r="K10" s="13">
        <v>7593</v>
      </c>
      <c r="L10" s="13">
        <v>8988</v>
      </c>
      <c r="M10" s="13">
        <v>17821</v>
      </c>
      <c r="N10" s="13">
        <v>38993</v>
      </c>
      <c r="O10" s="11">
        <f t="shared" si="2"/>
        <v>276110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246305</v>
      </c>
      <c r="C12" s="17">
        <f t="shared" si="4"/>
        <v>331804</v>
      </c>
      <c r="D12" s="17">
        <f t="shared" si="4"/>
        <v>300365</v>
      </c>
      <c r="E12" s="17">
        <f>SUM(E13:E15)</f>
        <v>45255</v>
      </c>
      <c r="F12" s="17">
        <f>SUM(F13:F15)</f>
        <v>127512</v>
      </c>
      <c r="G12" s="17">
        <f t="shared" si="4"/>
        <v>213653</v>
      </c>
      <c r="H12" s="17">
        <f t="shared" si="4"/>
        <v>160950</v>
      </c>
      <c r="I12" s="17">
        <f t="shared" si="4"/>
        <v>119428</v>
      </c>
      <c r="J12" s="17">
        <f t="shared" si="4"/>
        <v>71400</v>
      </c>
      <c r="K12" s="17">
        <f t="shared" si="4"/>
        <v>69142</v>
      </c>
      <c r="L12" s="17">
        <f t="shared" si="4"/>
        <v>134463</v>
      </c>
      <c r="M12" s="17">
        <f t="shared" si="4"/>
        <v>214542</v>
      </c>
      <c r="N12" s="17">
        <f t="shared" si="4"/>
        <v>229196</v>
      </c>
      <c r="O12" s="11">
        <f t="shared" si="2"/>
        <v>2264015</v>
      </c>
      <c r="P12"/>
      <c r="Q12"/>
      <c r="R12"/>
    </row>
    <row r="13" spans="1:18" s="61" customFormat="1" ht="17.25" customHeight="1">
      <c r="A13" s="66" t="s">
        <v>16</v>
      </c>
      <c r="B13" s="67">
        <v>113806</v>
      </c>
      <c r="C13" s="67">
        <v>161170</v>
      </c>
      <c r="D13" s="67">
        <v>152355</v>
      </c>
      <c r="E13" s="67">
        <v>24060</v>
      </c>
      <c r="F13" s="67">
        <v>64920</v>
      </c>
      <c r="G13" s="67">
        <v>103961</v>
      </c>
      <c r="H13" s="67">
        <v>76100</v>
      </c>
      <c r="I13" s="67">
        <v>59896</v>
      </c>
      <c r="J13" s="67">
        <v>32219</v>
      </c>
      <c r="K13" s="67">
        <v>32554</v>
      </c>
      <c r="L13" s="67">
        <v>63208</v>
      </c>
      <c r="M13" s="67">
        <v>95936</v>
      </c>
      <c r="N13" s="67">
        <v>101244</v>
      </c>
      <c r="O13" s="68">
        <f t="shared" si="2"/>
        <v>1081429</v>
      </c>
      <c r="P13" s="69"/>
      <c r="Q13" s="70"/>
      <c r="R13"/>
    </row>
    <row r="14" spans="1:18" s="61" customFormat="1" ht="17.25" customHeight="1">
      <c r="A14" s="66" t="s">
        <v>17</v>
      </c>
      <c r="B14" s="67">
        <v>116888</v>
      </c>
      <c r="C14" s="67">
        <v>146675</v>
      </c>
      <c r="D14" s="67">
        <v>131104</v>
      </c>
      <c r="E14" s="67">
        <v>17366</v>
      </c>
      <c r="F14" s="67">
        <v>56988</v>
      </c>
      <c r="G14" s="67">
        <v>96211</v>
      </c>
      <c r="H14" s="67">
        <v>75482</v>
      </c>
      <c r="I14" s="67">
        <v>53498</v>
      </c>
      <c r="J14" s="67">
        <v>35559</v>
      </c>
      <c r="K14" s="67">
        <v>32980</v>
      </c>
      <c r="L14" s="67">
        <v>65965</v>
      </c>
      <c r="M14" s="67">
        <v>107011</v>
      </c>
      <c r="N14" s="67">
        <v>107025</v>
      </c>
      <c r="O14" s="68">
        <f t="shared" si="2"/>
        <v>1042752</v>
      </c>
      <c r="P14" s="69"/>
      <c r="Q14"/>
      <c r="R14"/>
    </row>
    <row r="15" spans="1:18" ht="17.25" customHeight="1">
      <c r="A15" s="14" t="s">
        <v>18</v>
      </c>
      <c r="B15" s="13">
        <v>15611</v>
      </c>
      <c r="C15" s="13">
        <v>23959</v>
      </c>
      <c r="D15" s="13">
        <v>16906</v>
      </c>
      <c r="E15" s="13">
        <v>3829</v>
      </c>
      <c r="F15" s="13">
        <v>5604</v>
      </c>
      <c r="G15" s="13">
        <v>13481</v>
      </c>
      <c r="H15" s="13">
        <v>9368</v>
      </c>
      <c r="I15" s="13">
        <v>6034</v>
      </c>
      <c r="J15" s="13">
        <v>3622</v>
      </c>
      <c r="K15" s="13">
        <v>3608</v>
      </c>
      <c r="L15" s="13">
        <v>5290</v>
      </c>
      <c r="M15" s="13">
        <v>11595</v>
      </c>
      <c r="N15" s="13">
        <v>20927</v>
      </c>
      <c r="O15" s="11">
        <f t="shared" si="2"/>
        <v>139834</v>
      </c>
      <c r="P15"/>
      <c r="Q15"/>
      <c r="R15"/>
    </row>
    <row r="16" spans="1:15" ht="17.25" customHeight="1">
      <c r="A16" s="15" t="s">
        <v>31</v>
      </c>
      <c r="B16" s="13">
        <f>B17+B18+B19</f>
        <v>13260</v>
      </c>
      <c r="C16" s="13">
        <f aca="true" t="shared" si="5" ref="C16:N16">C17+C18+C19</f>
        <v>18656</v>
      </c>
      <c r="D16" s="13">
        <f t="shared" si="5"/>
        <v>15976</v>
      </c>
      <c r="E16" s="13">
        <f>E17+E18+E19</f>
        <v>2788</v>
      </c>
      <c r="F16" s="13">
        <f>F17+F18+F19</f>
        <v>7288</v>
      </c>
      <c r="G16" s="13">
        <f t="shared" si="5"/>
        <v>11336</v>
      </c>
      <c r="H16" s="13">
        <f t="shared" si="5"/>
        <v>9009</v>
      </c>
      <c r="I16" s="13">
        <f t="shared" si="5"/>
        <v>7884</v>
      </c>
      <c r="J16" s="13">
        <f t="shared" si="5"/>
        <v>4807</v>
      </c>
      <c r="K16" s="13">
        <f t="shared" si="5"/>
        <v>4088</v>
      </c>
      <c r="L16" s="13">
        <f t="shared" si="5"/>
        <v>9333</v>
      </c>
      <c r="M16" s="13">
        <f t="shared" si="5"/>
        <v>12721</v>
      </c>
      <c r="N16" s="13">
        <f t="shared" si="5"/>
        <v>12797</v>
      </c>
      <c r="O16" s="11">
        <f t="shared" si="2"/>
        <v>129943</v>
      </c>
    </row>
    <row r="17" spans="1:18" ht="17.25" customHeight="1">
      <c r="A17" s="14" t="s">
        <v>32</v>
      </c>
      <c r="B17" s="13">
        <v>13245</v>
      </c>
      <c r="C17" s="13">
        <v>18621</v>
      </c>
      <c r="D17" s="13">
        <v>15957</v>
      </c>
      <c r="E17" s="13">
        <v>2785</v>
      </c>
      <c r="F17" s="13">
        <v>7281</v>
      </c>
      <c r="G17" s="13">
        <v>11318</v>
      </c>
      <c r="H17" s="13">
        <v>8988</v>
      </c>
      <c r="I17" s="13">
        <v>7876</v>
      </c>
      <c r="J17" s="13">
        <v>4802</v>
      </c>
      <c r="K17" s="13">
        <v>4078</v>
      </c>
      <c r="L17" s="13">
        <v>9318</v>
      </c>
      <c r="M17" s="13">
        <v>12708</v>
      </c>
      <c r="N17" s="13">
        <v>12783</v>
      </c>
      <c r="O17" s="11">
        <f t="shared" si="2"/>
        <v>129760</v>
      </c>
      <c r="P17"/>
      <c r="Q17"/>
      <c r="R17"/>
    </row>
    <row r="18" spans="1:18" ht="17.25" customHeight="1">
      <c r="A18" s="14" t="s">
        <v>33</v>
      </c>
      <c r="B18" s="13">
        <v>9</v>
      </c>
      <c r="C18" s="13">
        <v>15</v>
      </c>
      <c r="D18" s="13">
        <v>5</v>
      </c>
      <c r="E18" s="13">
        <v>3</v>
      </c>
      <c r="F18" s="13">
        <v>2</v>
      </c>
      <c r="G18" s="13">
        <v>5</v>
      </c>
      <c r="H18" s="13">
        <v>11</v>
      </c>
      <c r="I18" s="13">
        <v>4</v>
      </c>
      <c r="J18" s="13">
        <v>2</v>
      </c>
      <c r="K18" s="13">
        <v>5</v>
      </c>
      <c r="L18" s="13">
        <v>4</v>
      </c>
      <c r="M18" s="13">
        <v>5</v>
      </c>
      <c r="N18" s="13">
        <v>5</v>
      </c>
      <c r="O18" s="11">
        <f t="shared" si="2"/>
        <v>75</v>
      </c>
      <c r="P18"/>
      <c r="Q18"/>
      <c r="R18"/>
    </row>
    <row r="19" spans="1:18" ht="17.25" customHeight="1">
      <c r="A19" s="14" t="s">
        <v>34</v>
      </c>
      <c r="B19" s="13">
        <v>6</v>
      </c>
      <c r="C19" s="13">
        <v>20</v>
      </c>
      <c r="D19" s="13">
        <v>14</v>
      </c>
      <c r="E19" s="13">
        <v>0</v>
      </c>
      <c r="F19" s="13">
        <v>5</v>
      </c>
      <c r="G19" s="13">
        <v>13</v>
      </c>
      <c r="H19" s="13">
        <v>10</v>
      </c>
      <c r="I19" s="13">
        <v>4</v>
      </c>
      <c r="J19" s="13">
        <v>3</v>
      </c>
      <c r="K19" s="13">
        <v>5</v>
      </c>
      <c r="L19" s="13">
        <v>11</v>
      </c>
      <c r="M19" s="13">
        <v>8</v>
      </c>
      <c r="N19" s="13">
        <v>9</v>
      </c>
      <c r="O19" s="11">
        <f t="shared" si="2"/>
        <v>108</v>
      </c>
      <c r="P19"/>
      <c r="Q19"/>
      <c r="R19"/>
    </row>
    <row r="20" spans="1:18" ht="17.25" customHeight="1">
      <c r="A20" s="16" t="s">
        <v>19</v>
      </c>
      <c r="B20" s="11">
        <f>+B21+B22+B23</f>
        <v>142572</v>
      </c>
      <c r="C20" s="11">
        <f aca="true" t="shared" si="6" ref="C20:N20">+C21+C22+C23</f>
        <v>166616</v>
      </c>
      <c r="D20" s="11">
        <f t="shared" si="6"/>
        <v>176352</v>
      </c>
      <c r="E20" s="11">
        <f>+E21+E22+E23</f>
        <v>28181</v>
      </c>
      <c r="F20" s="11">
        <f>+F21+F22+F23</f>
        <v>69657</v>
      </c>
      <c r="G20" s="11">
        <f t="shared" si="6"/>
        <v>106840</v>
      </c>
      <c r="H20" s="11">
        <f t="shared" si="6"/>
        <v>80747</v>
      </c>
      <c r="I20" s="11">
        <f t="shared" si="6"/>
        <v>93159</v>
      </c>
      <c r="J20" s="11">
        <f t="shared" si="6"/>
        <v>41322</v>
      </c>
      <c r="K20" s="11">
        <f t="shared" si="6"/>
        <v>42027</v>
      </c>
      <c r="L20" s="11">
        <f t="shared" si="6"/>
        <v>100665</v>
      </c>
      <c r="M20" s="11">
        <f t="shared" si="6"/>
        <v>137014</v>
      </c>
      <c r="N20" s="11">
        <f t="shared" si="6"/>
        <v>110763</v>
      </c>
      <c r="O20" s="11">
        <f t="shared" si="2"/>
        <v>1295915</v>
      </c>
      <c r="P20"/>
      <c r="Q20"/>
      <c r="R20"/>
    </row>
    <row r="21" spans="1:18" s="61" customFormat="1" ht="17.25" customHeight="1">
      <c r="A21" s="55" t="s">
        <v>20</v>
      </c>
      <c r="B21" s="67">
        <v>86756</v>
      </c>
      <c r="C21" s="67">
        <v>110254</v>
      </c>
      <c r="D21" s="67">
        <v>118106</v>
      </c>
      <c r="E21" s="67">
        <v>19849</v>
      </c>
      <c r="F21" s="67">
        <v>46512</v>
      </c>
      <c r="G21" s="67">
        <v>70747</v>
      </c>
      <c r="H21" s="67">
        <v>50307</v>
      </c>
      <c r="I21" s="67">
        <v>60208</v>
      </c>
      <c r="J21" s="67">
        <v>26588</v>
      </c>
      <c r="K21" s="67">
        <v>26340</v>
      </c>
      <c r="L21" s="67">
        <v>61025</v>
      </c>
      <c r="M21" s="67">
        <v>82265</v>
      </c>
      <c r="N21" s="67">
        <v>71804</v>
      </c>
      <c r="O21" s="68">
        <f t="shared" si="2"/>
        <v>830761</v>
      </c>
      <c r="P21" s="69"/>
      <c r="Q21"/>
      <c r="R21"/>
    </row>
    <row r="22" spans="1:18" s="61" customFormat="1" ht="17.25" customHeight="1">
      <c r="A22" s="55" t="s">
        <v>21</v>
      </c>
      <c r="B22" s="67">
        <v>48953</v>
      </c>
      <c r="C22" s="67">
        <v>48133</v>
      </c>
      <c r="D22" s="67">
        <v>51360</v>
      </c>
      <c r="E22" s="67">
        <v>6871</v>
      </c>
      <c r="F22" s="67">
        <v>20824</v>
      </c>
      <c r="G22" s="67">
        <v>31782</v>
      </c>
      <c r="H22" s="67">
        <v>27034</v>
      </c>
      <c r="I22" s="67">
        <v>29666</v>
      </c>
      <c r="J22" s="67">
        <v>13290</v>
      </c>
      <c r="K22" s="67">
        <v>14168</v>
      </c>
      <c r="L22" s="67">
        <v>36483</v>
      </c>
      <c r="M22" s="67">
        <v>48900</v>
      </c>
      <c r="N22" s="67">
        <v>32283</v>
      </c>
      <c r="O22" s="68">
        <f t="shared" si="2"/>
        <v>409747</v>
      </c>
      <c r="P22" s="69"/>
      <c r="Q22"/>
      <c r="R22"/>
    </row>
    <row r="23" spans="1:18" ht="17.25" customHeight="1">
      <c r="A23" s="12" t="s">
        <v>22</v>
      </c>
      <c r="B23" s="13">
        <v>6863</v>
      </c>
      <c r="C23" s="13">
        <v>8229</v>
      </c>
      <c r="D23" s="13">
        <v>6886</v>
      </c>
      <c r="E23" s="13">
        <v>1461</v>
      </c>
      <c r="F23" s="13">
        <v>2321</v>
      </c>
      <c r="G23" s="13">
        <v>4311</v>
      </c>
      <c r="H23" s="13">
        <v>3406</v>
      </c>
      <c r="I23" s="13">
        <v>3285</v>
      </c>
      <c r="J23" s="13">
        <v>1444</v>
      </c>
      <c r="K23" s="13">
        <v>1519</v>
      </c>
      <c r="L23" s="13">
        <v>3157</v>
      </c>
      <c r="M23" s="13">
        <v>5849</v>
      </c>
      <c r="N23" s="13">
        <v>6676</v>
      </c>
      <c r="O23" s="11">
        <f t="shared" si="2"/>
        <v>55407</v>
      </c>
      <c r="P23"/>
      <c r="Q23"/>
      <c r="R23"/>
    </row>
    <row r="24" spans="1:18" ht="17.25" customHeight="1">
      <c r="A24" s="16" t="s">
        <v>23</v>
      </c>
      <c r="B24" s="13">
        <f>+B25+B26</f>
        <v>124798</v>
      </c>
      <c r="C24" s="13">
        <f aca="true" t="shared" si="7" ref="C24:N24">+C25+C26</f>
        <v>179491</v>
      </c>
      <c r="D24" s="13">
        <f t="shared" si="7"/>
        <v>184693</v>
      </c>
      <c r="E24" s="13">
        <f>+E25+E26</f>
        <v>31229</v>
      </c>
      <c r="F24" s="13">
        <f>+F25+F26</f>
        <v>83182</v>
      </c>
      <c r="G24" s="13">
        <f t="shared" si="7"/>
        <v>116026</v>
      </c>
      <c r="H24" s="13">
        <f t="shared" si="7"/>
        <v>72432</v>
      </c>
      <c r="I24" s="13">
        <f t="shared" si="7"/>
        <v>54771</v>
      </c>
      <c r="J24" s="13">
        <f t="shared" si="7"/>
        <v>20359</v>
      </c>
      <c r="K24" s="13">
        <f t="shared" si="7"/>
        <v>24501</v>
      </c>
      <c r="L24" s="13">
        <f t="shared" si="7"/>
        <v>53964</v>
      </c>
      <c r="M24" s="13">
        <f t="shared" si="7"/>
        <v>76079</v>
      </c>
      <c r="N24" s="13">
        <f t="shared" si="7"/>
        <v>95255</v>
      </c>
      <c r="O24" s="11">
        <f t="shared" si="2"/>
        <v>1116780</v>
      </c>
      <c r="P24" s="45"/>
      <c r="Q24"/>
      <c r="R24"/>
    </row>
    <row r="25" spans="1:18" ht="17.25" customHeight="1">
      <c r="A25" s="12" t="s">
        <v>36</v>
      </c>
      <c r="B25" s="13">
        <v>78409</v>
      </c>
      <c r="C25" s="13">
        <v>117992</v>
      </c>
      <c r="D25" s="13">
        <v>123441</v>
      </c>
      <c r="E25" s="13">
        <v>22332</v>
      </c>
      <c r="F25" s="13">
        <v>52696</v>
      </c>
      <c r="G25" s="13">
        <v>77556</v>
      </c>
      <c r="H25" s="13">
        <v>47244</v>
      </c>
      <c r="I25" s="13">
        <v>36291</v>
      </c>
      <c r="J25" s="13">
        <v>14169</v>
      </c>
      <c r="K25" s="13">
        <v>17473</v>
      </c>
      <c r="L25" s="13">
        <v>33361</v>
      </c>
      <c r="M25" s="13">
        <v>50179</v>
      </c>
      <c r="N25" s="13">
        <v>61990</v>
      </c>
      <c r="O25" s="11">
        <f t="shared" si="2"/>
        <v>733133</v>
      </c>
      <c r="P25" s="44"/>
      <c r="Q25"/>
      <c r="R25"/>
    </row>
    <row r="26" spans="1:18" ht="17.25" customHeight="1">
      <c r="A26" s="12" t="s">
        <v>37</v>
      </c>
      <c r="B26" s="13">
        <v>46389</v>
      </c>
      <c r="C26" s="13">
        <v>61499</v>
      </c>
      <c r="D26" s="13">
        <v>61252</v>
      </c>
      <c r="E26" s="13">
        <v>8897</v>
      </c>
      <c r="F26" s="13">
        <v>30486</v>
      </c>
      <c r="G26" s="13">
        <v>38470</v>
      </c>
      <c r="H26" s="13">
        <v>25188</v>
      </c>
      <c r="I26" s="13">
        <v>18480</v>
      </c>
      <c r="J26" s="13">
        <v>6190</v>
      </c>
      <c r="K26" s="13">
        <v>7028</v>
      </c>
      <c r="L26" s="13">
        <v>20603</v>
      </c>
      <c r="M26" s="13">
        <v>25900</v>
      </c>
      <c r="N26" s="13">
        <v>33265</v>
      </c>
      <c r="O26" s="11">
        <f t="shared" si="2"/>
        <v>383647</v>
      </c>
      <c r="P26" s="44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6372</v>
      </c>
      <c r="O27" s="11">
        <f t="shared" si="2"/>
        <v>6372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43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43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13205.51</v>
      </c>
      <c r="O37" s="23">
        <f>SUM(B37:N37)</f>
        <v>13205.51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49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50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51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1343.92</v>
      </c>
      <c r="K45" s="54">
        <f t="shared" si="10"/>
        <v>1224.08</v>
      </c>
      <c r="L45" s="54">
        <f t="shared" si="10"/>
        <v>2255.56</v>
      </c>
      <c r="M45" s="54">
        <f t="shared" si="10"/>
        <v>2606.52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52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314</v>
      </c>
      <c r="K46" s="56">
        <v>286</v>
      </c>
      <c r="L46" s="56">
        <v>527</v>
      </c>
      <c r="M46" s="56">
        <v>609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53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4.28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3840681.5300000003</v>
      </c>
      <c r="C49" s="22">
        <f aca="true" t="shared" si="11" ref="C49:N49">+C50+C62</f>
        <v>5676626.96</v>
      </c>
      <c r="D49" s="22">
        <f t="shared" si="11"/>
        <v>6194952.46</v>
      </c>
      <c r="E49" s="22">
        <f t="shared" si="11"/>
        <v>604543.12</v>
      </c>
      <c r="F49" s="22">
        <f t="shared" si="11"/>
        <v>1009334.73</v>
      </c>
      <c r="G49" s="22">
        <f t="shared" si="11"/>
        <v>3583506.34</v>
      </c>
      <c r="H49" s="22">
        <f t="shared" si="11"/>
        <v>2728290.56</v>
      </c>
      <c r="I49" s="22">
        <f>+I50+I62</f>
        <v>2227498.07</v>
      </c>
      <c r="J49" s="22">
        <f t="shared" si="11"/>
        <v>953534.66</v>
      </c>
      <c r="K49" s="22">
        <f>+K50+K62</f>
        <v>919174.3099999999</v>
      </c>
      <c r="L49" s="22">
        <f>+L50+L62</f>
        <v>1909346.9</v>
      </c>
      <c r="M49" s="22">
        <f>+M50+M62</f>
        <v>2905235.8100000005</v>
      </c>
      <c r="N49" s="22">
        <f t="shared" si="11"/>
        <v>3506395.0500000003</v>
      </c>
      <c r="O49" s="22">
        <f>SUM(B49:N49)</f>
        <v>36059120.49999999</v>
      </c>
      <c r="P49"/>
      <c r="Q49"/>
      <c r="R49"/>
    </row>
    <row r="50" spans="1:18" ht="17.25" customHeight="1">
      <c r="A50" s="16" t="s">
        <v>55</v>
      </c>
      <c r="B50" s="23">
        <f>SUM(B51:B61)</f>
        <v>3823964.54</v>
      </c>
      <c r="C50" s="23">
        <f aca="true" t="shared" si="12" ref="C50:N50">SUM(C51:C61)</f>
        <v>5653475.19</v>
      </c>
      <c r="D50" s="23">
        <f t="shared" si="12"/>
        <v>6186843.49</v>
      </c>
      <c r="E50" s="23">
        <f t="shared" si="12"/>
        <v>604543.12</v>
      </c>
      <c r="F50" s="23">
        <f t="shared" si="12"/>
        <v>996802.66</v>
      </c>
      <c r="G50" s="23">
        <f t="shared" si="12"/>
        <v>3560424.13</v>
      </c>
      <c r="H50" s="23">
        <f t="shared" si="12"/>
        <v>2728290.56</v>
      </c>
      <c r="I50" s="23">
        <f>SUM(I51:I61)</f>
        <v>2218758.38</v>
      </c>
      <c r="J50" s="23">
        <f t="shared" si="12"/>
        <v>952022.02</v>
      </c>
      <c r="K50" s="23">
        <f>SUM(K51:K61)</f>
        <v>911334.72</v>
      </c>
      <c r="L50" s="23">
        <f>SUM(L51:L61)</f>
        <v>1907883.46</v>
      </c>
      <c r="M50" s="23">
        <f>SUM(M51:M61)</f>
        <v>2896714.9000000004</v>
      </c>
      <c r="N50" s="23">
        <f t="shared" si="12"/>
        <v>3496415.8200000003</v>
      </c>
      <c r="O50" s="23">
        <f>SUM(B50:N50)</f>
        <v>35937472.989999995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1758678.64</v>
      </c>
      <c r="C51" s="23">
        <f t="shared" si="13"/>
        <v>2616533.5</v>
      </c>
      <c r="D51" s="23">
        <f t="shared" si="13"/>
        <v>2761300.26</v>
      </c>
      <c r="E51" s="23">
        <f t="shared" si="13"/>
        <v>604543.12</v>
      </c>
      <c r="F51" s="23">
        <f t="shared" si="13"/>
        <v>994585.62</v>
      </c>
      <c r="G51" s="23">
        <f t="shared" si="13"/>
        <v>1600243.22</v>
      </c>
      <c r="H51" s="23">
        <f t="shared" si="13"/>
        <v>1261055.85</v>
      </c>
      <c r="I51" s="23">
        <f t="shared" si="13"/>
        <v>980530.26</v>
      </c>
      <c r="J51" s="23">
        <f t="shared" si="13"/>
        <v>439576.55</v>
      </c>
      <c r="K51" s="23">
        <f t="shared" si="13"/>
        <v>402739.75</v>
      </c>
      <c r="L51" s="23">
        <f t="shared" si="13"/>
        <v>874098.12</v>
      </c>
      <c r="M51" s="23">
        <f t="shared" si="13"/>
        <v>1330958.37</v>
      </c>
      <c r="N51" s="23">
        <f t="shared" si="13"/>
        <v>1601103.8</v>
      </c>
      <c r="O51" s="23">
        <f>SUM(B51:N51)</f>
        <v>17225947.06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13205.51</v>
      </c>
      <c r="O55" s="23">
        <f>SUM(B55:N55)</f>
        <v>13205.51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2061194.22</v>
      </c>
      <c r="C58" s="19">
        <v>3031167.97</v>
      </c>
      <c r="D58" s="19">
        <v>3419157.47</v>
      </c>
      <c r="E58" s="19">
        <v>0</v>
      </c>
      <c r="F58" s="19">
        <v>0</v>
      </c>
      <c r="G58" s="19">
        <v>1956735.51</v>
      </c>
      <c r="H58" s="19">
        <v>1458691.3</v>
      </c>
      <c r="I58" s="19">
        <v>1234851.2</v>
      </c>
      <c r="J58" s="19">
        <v>511101.55</v>
      </c>
      <c r="K58" s="19">
        <v>507370.89</v>
      </c>
      <c r="L58" s="19">
        <v>1031529.78</v>
      </c>
      <c r="M58" s="19">
        <v>1563150.01</v>
      </c>
      <c r="N58" s="19">
        <v>1878391.47</v>
      </c>
      <c r="O58" s="19">
        <f>SUM(B58:N58)</f>
        <v>18653341.37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6638.81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6638.81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16716.99</v>
      </c>
      <c r="C62" s="36">
        <v>23151.77</v>
      </c>
      <c r="D62" s="36">
        <v>8108.97</v>
      </c>
      <c r="E62" s="19">
        <v>0</v>
      </c>
      <c r="F62" s="36">
        <v>12532.07</v>
      </c>
      <c r="G62" s="36">
        <v>23082.21</v>
      </c>
      <c r="H62" s="36">
        <v>0</v>
      </c>
      <c r="I62" s="36">
        <v>8739.69</v>
      </c>
      <c r="J62" s="36">
        <v>1512.64</v>
      </c>
      <c r="K62" s="36">
        <v>7839.59</v>
      </c>
      <c r="L62" s="36">
        <v>1463.44</v>
      </c>
      <c r="M62" s="36">
        <v>8520.91</v>
      </c>
      <c r="N62" s="36">
        <v>9979.23</v>
      </c>
      <c r="O62" s="36">
        <f>SUM(B62:N62)</f>
        <v>121647.51000000001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-2214778.42</v>
      </c>
      <c r="C66" s="35">
        <f t="shared" si="14"/>
        <v>-3195774.66</v>
      </c>
      <c r="D66" s="35">
        <f t="shared" si="14"/>
        <v>-3551203.9600000004</v>
      </c>
      <c r="E66" s="35">
        <f t="shared" si="14"/>
        <v>-145202.64</v>
      </c>
      <c r="F66" s="35">
        <f t="shared" si="14"/>
        <v>-72182.81</v>
      </c>
      <c r="G66" s="35">
        <f t="shared" si="14"/>
        <v>-2162655.34</v>
      </c>
      <c r="H66" s="35">
        <f t="shared" si="14"/>
        <v>-1532430.33</v>
      </c>
      <c r="I66" s="35">
        <f t="shared" si="14"/>
        <v>-1328941.4100000001</v>
      </c>
      <c r="J66" s="35">
        <f t="shared" si="14"/>
        <v>-538765.12</v>
      </c>
      <c r="K66" s="35">
        <f t="shared" si="14"/>
        <v>-543637.56</v>
      </c>
      <c r="L66" s="35">
        <f t="shared" si="14"/>
        <v>-1073645.81</v>
      </c>
      <c r="M66" s="35">
        <f t="shared" si="14"/>
        <v>-1643033.8499999999</v>
      </c>
      <c r="N66" s="35">
        <f t="shared" si="14"/>
        <v>-2023903.2199999997</v>
      </c>
      <c r="O66" s="35">
        <f aca="true" t="shared" si="15" ref="O66:O74">SUM(B66:N66)</f>
        <v>-20026155.130000003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-176274.02</v>
      </c>
      <c r="C67" s="35">
        <f t="shared" si="16"/>
        <v>-201696.69</v>
      </c>
      <c r="D67" s="35">
        <f t="shared" si="16"/>
        <v>-178611.74000000002</v>
      </c>
      <c r="E67" s="35">
        <f t="shared" si="16"/>
        <v>-30409.6</v>
      </c>
      <c r="F67" s="35">
        <f t="shared" si="16"/>
        <v>-62276.9</v>
      </c>
      <c r="G67" s="35">
        <f t="shared" si="16"/>
        <v>-231724.53999999998</v>
      </c>
      <c r="H67" s="35">
        <f t="shared" si="16"/>
        <v>-90884.8</v>
      </c>
      <c r="I67" s="35">
        <f t="shared" si="16"/>
        <v>-110374.95999999999</v>
      </c>
      <c r="J67" s="35">
        <f t="shared" si="16"/>
        <v>-33940.15</v>
      </c>
      <c r="K67" s="35">
        <f t="shared" si="16"/>
        <v>-42468.65</v>
      </c>
      <c r="L67" s="35">
        <f t="shared" si="16"/>
        <v>-53073.39</v>
      </c>
      <c r="M67" s="35">
        <f t="shared" si="16"/>
        <v>-99141.39</v>
      </c>
      <c r="N67" s="35">
        <f t="shared" si="16"/>
        <v>-167669.9</v>
      </c>
      <c r="O67" s="35">
        <f t="shared" si="15"/>
        <v>-1478546.7299999995</v>
      </c>
      <c r="P67"/>
      <c r="Q67"/>
      <c r="R67"/>
    </row>
    <row r="68" spans="1:18" s="61" customFormat="1" ht="18.75" customHeight="1">
      <c r="A68" s="55" t="s">
        <v>139</v>
      </c>
      <c r="B68" s="58">
        <f>-ROUND(B9*$D$3,2)</f>
        <v>-139191</v>
      </c>
      <c r="C68" s="58">
        <f aca="true" t="shared" si="17" ref="C68:N68">-ROUND(C9*$D$3,2)</f>
        <v>-194480.4</v>
      </c>
      <c r="D68" s="58">
        <f t="shared" si="17"/>
        <v>-158605.5</v>
      </c>
      <c r="E68" s="58">
        <f t="shared" si="17"/>
        <v>-30409.6</v>
      </c>
      <c r="F68" s="58">
        <f t="shared" si="17"/>
        <v>-62276.9</v>
      </c>
      <c r="G68" s="58">
        <f t="shared" si="17"/>
        <v>-121849.1</v>
      </c>
      <c r="H68" s="58">
        <f>-ROUND((H9+H29)*$D$3,2)</f>
        <v>-90884.8</v>
      </c>
      <c r="I68" s="58">
        <f t="shared" si="17"/>
        <v>-47166.7</v>
      </c>
      <c r="J68" s="58">
        <f t="shared" si="17"/>
        <v>-26995.4</v>
      </c>
      <c r="K68" s="58">
        <f t="shared" si="17"/>
        <v>-32649.9</v>
      </c>
      <c r="L68" s="58">
        <f t="shared" si="17"/>
        <v>-38648.4</v>
      </c>
      <c r="M68" s="58">
        <f t="shared" si="17"/>
        <v>-76630.3</v>
      </c>
      <c r="N68" s="58">
        <f t="shared" si="17"/>
        <v>-167669.9</v>
      </c>
      <c r="O68" s="58">
        <f t="shared" si="15"/>
        <v>-1187457.9000000001</v>
      </c>
      <c r="P68" s="71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-12.9</v>
      </c>
      <c r="C70" s="35">
        <v>-47.3</v>
      </c>
      <c r="D70" s="19">
        <v>-43</v>
      </c>
      <c r="E70" s="19">
        <v>0</v>
      </c>
      <c r="F70" s="19">
        <v>0</v>
      </c>
      <c r="G70" s="19">
        <v>-64.5</v>
      </c>
      <c r="H70" s="19">
        <v>0</v>
      </c>
      <c r="I70" s="19">
        <v>-107.5</v>
      </c>
      <c r="J70" s="35">
        <v>-4.45</v>
      </c>
      <c r="K70" s="19">
        <v>-6.29</v>
      </c>
      <c r="L70" s="19">
        <v>-9.24</v>
      </c>
      <c r="M70" s="19">
        <v>-14.42</v>
      </c>
      <c r="N70" s="19">
        <v>0</v>
      </c>
      <c r="O70" s="35">
        <f t="shared" si="15"/>
        <v>-309.6</v>
      </c>
      <c r="P70"/>
      <c r="Q70"/>
      <c r="R70"/>
    </row>
    <row r="71" spans="1:18" ht="18.75" customHeight="1">
      <c r="A71" s="12" t="s">
        <v>71</v>
      </c>
      <c r="B71" s="35">
        <v>-3792.6</v>
      </c>
      <c r="C71" s="35">
        <v>-1715.7</v>
      </c>
      <c r="D71" s="19">
        <v>-1565.2</v>
      </c>
      <c r="E71" s="19">
        <v>0</v>
      </c>
      <c r="F71" s="19">
        <v>0</v>
      </c>
      <c r="G71" s="19">
        <v>-2076.9</v>
      </c>
      <c r="H71" s="19">
        <v>0</v>
      </c>
      <c r="I71" s="19">
        <v>-1234.1</v>
      </c>
      <c r="J71" s="35">
        <v>-155.71</v>
      </c>
      <c r="K71" s="19">
        <v>-220.14</v>
      </c>
      <c r="L71" s="19">
        <v>-323.42</v>
      </c>
      <c r="M71" s="19">
        <v>-504.73</v>
      </c>
      <c r="N71" s="19">
        <v>0</v>
      </c>
      <c r="O71" s="35">
        <f t="shared" si="15"/>
        <v>-11588.499999999998</v>
      </c>
      <c r="P71"/>
      <c r="Q71"/>
      <c r="R71"/>
    </row>
    <row r="72" spans="1:18" ht="18.75" customHeight="1">
      <c r="A72" s="12" t="s">
        <v>72</v>
      </c>
      <c r="B72" s="35">
        <v>-33277.52</v>
      </c>
      <c r="C72" s="35">
        <v>-5453.29</v>
      </c>
      <c r="D72" s="19">
        <v>-18398.04</v>
      </c>
      <c r="E72" s="19">
        <v>0</v>
      </c>
      <c r="F72" s="19">
        <v>0</v>
      </c>
      <c r="G72" s="19">
        <v>-107734.04</v>
      </c>
      <c r="H72" s="19">
        <v>0</v>
      </c>
      <c r="I72" s="19">
        <v>-61866.66</v>
      </c>
      <c r="J72" s="35">
        <v>-6784.59</v>
      </c>
      <c r="K72" s="19">
        <v>-9592.32</v>
      </c>
      <c r="L72" s="19">
        <v>-14092.33</v>
      </c>
      <c r="M72" s="19">
        <v>-21991.94</v>
      </c>
      <c r="N72" s="19">
        <v>0</v>
      </c>
      <c r="O72" s="35">
        <f t="shared" si="15"/>
        <v>-279190.73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1" customFormat="1" ht="18.75" customHeight="1">
      <c r="A74" s="16" t="s">
        <v>74</v>
      </c>
      <c r="B74" s="58">
        <f aca="true" t="shared" si="18" ref="B74:N74">SUM(B75:B110)</f>
        <v>-2038504.4000000001</v>
      </c>
      <c r="C74" s="58">
        <f t="shared" si="18"/>
        <v>-2994077.97</v>
      </c>
      <c r="D74" s="35">
        <f t="shared" si="18"/>
        <v>-3372592.22</v>
      </c>
      <c r="E74" s="35">
        <f t="shared" si="18"/>
        <v>-114793.04000000001</v>
      </c>
      <c r="F74" s="35">
        <f t="shared" si="18"/>
        <v>-9905.91</v>
      </c>
      <c r="G74" s="35">
        <f t="shared" si="18"/>
        <v>-1930930.8</v>
      </c>
      <c r="H74" s="35">
        <f t="shared" si="18"/>
        <v>-1441545.53</v>
      </c>
      <c r="I74" s="35">
        <f t="shared" si="18"/>
        <v>-1218566.4500000002</v>
      </c>
      <c r="J74" s="35">
        <f t="shared" si="18"/>
        <v>-504824.97</v>
      </c>
      <c r="K74" s="35">
        <f t="shared" si="18"/>
        <v>-501168.91000000003</v>
      </c>
      <c r="L74" s="35">
        <f t="shared" si="18"/>
        <v>-1020572.42</v>
      </c>
      <c r="M74" s="35">
        <f t="shared" si="18"/>
        <v>-1543892.46</v>
      </c>
      <c r="N74" s="58">
        <f t="shared" si="18"/>
        <v>-1856233.3199999998</v>
      </c>
      <c r="O74" s="58">
        <f t="shared" si="15"/>
        <v>-18547608.400000002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-1067.75</v>
      </c>
      <c r="E77" s="35">
        <v>-2488.9</v>
      </c>
      <c r="F77" s="35">
        <v>0</v>
      </c>
      <c r="G77" s="19">
        <v>0</v>
      </c>
      <c r="H77" s="35">
        <v>-380.65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-3937.3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-13851.36</v>
      </c>
      <c r="C79" s="35">
        <v>-20107.73</v>
      </c>
      <c r="D79" s="35">
        <v>-19008.64</v>
      </c>
      <c r="E79" s="35">
        <v>-4805</v>
      </c>
      <c r="F79" s="35">
        <v>-9905.91</v>
      </c>
      <c r="G79" s="35">
        <v>-13330</v>
      </c>
      <c r="H79" s="35">
        <v>-9905.91</v>
      </c>
      <c r="I79" s="35">
        <v>-8412.27</v>
      </c>
      <c r="J79" s="35">
        <v>-3945.45</v>
      </c>
      <c r="K79" s="35">
        <v>-3945.45</v>
      </c>
      <c r="L79" s="35">
        <v>-8017.73</v>
      </c>
      <c r="M79" s="35">
        <v>-12005.45</v>
      </c>
      <c r="N79" s="35">
        <v>-13668.19</v>
      </c>
      <c r="O79" s="58">
        <f>SUM(B79:N79)</f>
        <v>-140909.09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-4682.7</v>
      </c>
      <c r="C82" s="19">
        <v>-3405.6</v>
      </c>
      <c r="D82" s="19">
        <v>-1741.5</v>
      </c>
      <c r="E82" s="19">
        <v>0</v>
      </c>
      <c r="F82" s="19">
        <v>0</v>
      </c>
      <c r="G82" s="19">
        <v>0</v>
      </c>
      <c r="H82" s="19">
        <v>-1741.5</v>
      </c>
      <c r="I82" s="19">
        <v>0</v>
      </c>
      <c r="J82" s="19">
        <v>0</v>
      </c>
      <c r="K82" s="19">
        <v>0</v>
      </c>
      <c r="L82" s="58">
        <v>-580.5</v>
      </c>
      <c r="M82" s="19">
        <v>0</v>
      </c>
      <c r="N82" s="58">
        <v>-1741.5</v>
      </c>
      <c r="O82" s="58">
        <f>SUM(B82:N82)</f>
        <v>-13893.3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35">
        <v>-1075</v>
      </c>
      <c r="M88" s="19">
        <v>0</v>
      </c>
      <c r="N88" s="19">
        <v>0</v>
      </c>
      <c r="O88" s="58">
        <f>SUM(B88:N88)</f>
        <v>-1075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8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7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7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7"/>
      <c r="Q99"/>
      <c r="R99"/>
    </row>
    <row r="100" spans="1:18" ht="18.75" customHeight="1">
      <c r="A100" s="12" t="s">
        <v>100</v>
      </c>
      <c r="B100" s="35">
        <v>-87342.75</v>
      </c>
      <c r="C100" s="35">
        <v>-128445.22</v>
      </c>
      <c r="D100" s="35">
        <v>-144886.21</v>
      </c>
      <c r="E100" s="19">
        <v>0</v>
      </c>
      <c r="F100" s="19">
        <v>0</v>
      </c>
      <c r="G100" s="35">
        <v>-82916.33</v>
      </c>
      <c r="H100" s="35">
        <v>-61811.79</v>
      </c>
      <c r="I100" s="35">
        <v>-52326.61</v>
      </c>
      <c r="J100" s="35">
        <v>-21657.84</v>
      </c>
      <c r="K100" s="35">
        <v>-21499.75</v>
      </c>
      <c r="L100" s="35">
        <v>-43710.9</v>
      </c>
      <c r="M100" s="35">
        <v>-66238.21</v>
      </c>
      <c r="N100" s="35">
        <v>-79596.5</v>
      </c>
      <c r="O100" s="58">
        <f>SUM(B100:N100)</f>
        <v>-790432.11</v>
      </c>
      <c r="P100" s="47"/>
      <c r="Q100"/>
      <c r="R100"/>
    </row>
    <row r="101" spans="1:18" ht="18.75" customHeight="1">
      <c r="A101" s="12" t="s">
        <v>101</v>
      </c>
      <c r="B101" s="35">
        <v>-1932627.59</v>
      </c>
      <c r="C101" s="35">
        <v>-2842099.39</v>
      </c>
      <c r="D101" s="35">
        <v>-3205888.12</v>
      </c>
      <c r="E101" s="19">
        <v>0</v>
      </c>
      <c r="F101" s="19">
        <v>0</v>
      </c>
      <c r="G101" s="35">
        <v>-1834684.47</v>
      </c>
      <c r="H101" s="35">
        <v>-1367705.68</v>
      </c>
      <c r="I101" s="35">
        <v>-1157827.57</v>
      </c>
      <c r="J101" s="35">
        <v>-479221.68</v>
      </c>
      <c r="K101" s="35">
        <v>-475723.71</v>
      </c>
      <c r="L101" s="35">
        <v>-967188.29</v>
      </c>
      <c r="M101" s="35">
        <v>-1465648.8</v>
      </c>
      <c r="N101" s="35">
        <v>-1761227.13</v>
      </c>
      <c r="O101" s="58">
        <f>SUM(B101:N101)</f>
        <v>-17489842.43</v>
      </c>
      <c r="P101" s="47"/>
      <c r="Q101"/>
      <c r="R101"/>
    </row>
    <row r="102" spans="1:16" s="61" customFormat="1" ht="18.75" customHeight="1">
      <c r="A102" s="55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60"/>
    </row>
    <row r="103" spans="1:18" ht="18.75" customHeight="1">
      <c r="A103" s="55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7"/>
      <c r="Q103"/>
      <c r="R103"/>
    </row>
    <row r="104" spans="1:18" ht="18.75" customHeight="1">
      <c r="A104" s="55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7"/>
      <c r="Q104"/>
      <c r="R104"/>
    </row>
    <row r="105" spans="1:18" ht="18.75" customHeight="1">
      <c r="A105" s="63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7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7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7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109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7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6"/>
    </row>
    <row r="114" spans="1:16" ht="18.75" customHeight="1">
      <c r="A114" s="16" t="s">
        <v>112</v>
      </c>
      <c r="B114" s="24">
        <f aca="true" t="shared" si="20" ref="B114:G114">+B115+B116</f>
        <v>1625903.1099999999</v>
      </c>
      <c r="C114" s="24">
        <f t="shared" si="20"/>
        <v>2480852.3</v>
      </c>
      <c r="D114" s="24">
        <f t="shared" si="20"/>
        <v>2643748.5</v>
      </c>
      <c r="E114" s="24">
        <f t="shared" si="20"/>
        <v>459340.48</v>
      </c>
      <c r="F114" s="24">
        <f t="shared" si="20"/>
        <v>937151.9199999999</v>
      </c>
      <c r="G114" s="24">
        <f t="shared" si="20"/>
        <v>1420850.9999999998</v>
      </c>
      <c r="H114" s="24">
        <f aca="true" t="shared" si="21" ref="H114:M114">+H115+H116</f>
        <v>1195860.2300000002</v>
      </c>
      <c r="I114" s="24">
        <f t="shared" si="21"/>
        <v>898556.6599999997</v>
      </c>
      <c r="J114" s="24">
        <f t="shared" si="21"/>
        <v>414769.54000000004</v>
      </c>
      <c r="K114" s="24">
        <f t="shared" si="21"/>
        <v>375536.74999999994</v>
      </c>
      <c r="L114" s="24">
        <f t="shared" si="21"/>
        <v>835701.09</v>
      </c>
      <c r="M114" s="24">
        <f t="shared" si="21"/>
        <v>1262201.9600000002</v>
      </c>
      <c r="N114" s="24">
        <f>+N115+N116</f>
        <v>1482491.8300000005</v>
      </c>
      <c r="O114" s="42">
        <f t="shared" si="19"/>
        <v>16032965.370000003</v>
      </c>
      <c r="P114" s="64"/>
    </row>
    <row r="115" spans="1:16" ht="18" customHeight="1">
      <c r="A115" s="16" t="s">
        <v>113</v>
      </c>
      <c r="B115" s="24">
        <f aca="true" t="shared" si="22" ref="B115:G115">+B50+B67+B74+B111</f>
        <v>1609186.1199999999</v>
      </c>
      <c r="C115" s="24">
        <f t="shared" si="22"/>
        <v>2457700.53</v>
      </c>
      <c r="D115" s="24">
        <f t="shared" si="22"/>
        <v>2635639.53</v>
      </c>
      <c r="E115" s="24">
        <f t="shared" si="22"/>
        <v>459340.48</v>
      </c>
      <c r="F115" s="24">
        <f t="shared" si="22"/>
        <v>924619.85</v>
      </c>
      <c r="G115" s="24">
        <f t="shared" si="22"/>
        <v>1397768.7899999998</v>
      </c>
      <c r="H115" s="24">
        <f aca="true" t="shared" si="23" ref="H115:M115">+H50+H67+H74+H111</f>
        <v>1195860.2300000002</v>
      </c>
      <c r="I115" s="24">
        <f t="shared" si="23"/>
        <v>889816.9699999997</v>
      </c>
      <c r="J115" s="24">
        <f t="shared" si="23"/>
        <v>413256.9</v>
      </c>
      <c r="K115" s="24">
        <f t="shared" si="23"/>
        <v>367697.1599999999</v>
      </c>
      <c r="L115" s="24">
        <f t="shared" si="23"/>
        <v>834237.65</v>
      </c>
      <c r="M115" s="24">
        <f t="shared" si="23"/>
        <v>1253681.0500000003</v>
      </c>
      <c r="N115" s="24">
        <f>+N50+N67+N74+N111</f>
        <v>1472512.6000000006</v>
      </c>
      <c r="O115" s="42">
        <f t="shared" si="19"/>
        <v>15911317.860000003</v>
      </c>
      <c r="P115" s="46"/>
    </row>
    <row r="116" spans="1:16" ht="18.75" customHeight="1">
      <c r="A116" s="16" t="s">
        <v>114</v>
      </c>
      <c r="B116" s="24">
        <f aca="true" t="shared" si="24" ref="B116:G116">IF(+B62+B112+B117&lt;0,0,(B62+B112+B117))</f>
        <v>16716.99</v>
      </c>
      <c r="C116" s="24">
        <f t="shared" si="24"/>
        <v>23151.77</v>
      </c>
      <c r="D116" s="24">
        <f t="shared" si="24"/>
        <v>8108.97</v>
      </c>
      <c r="E116" s="24">
        <f t="shared" si="24"/>
        <v>0</v>
      </c>
      <c r="F116" s="24">
        <f t="shared" si="24"/>
        <v>12532.07</v>
      </c>
      <c r="G116" s="24">
        <f t="shared" si="24"/>
        <v>23082.21</v>
      </c>
      <c r="H116" s="24">
        <f aca="true" t="shared" si="25" ref="H116:M116">IF(+H62+H112+H117&lt;0,0,(H62+H112+H117))</f>
        <v>0</v>
      </c>
      <c r="I116" s="24">
        <f t="shared" si="25"/>
        <v>8739.69</v>
      </c>
      <c r="J116" s="24">
        <f t="shared" si="25"/>
        <v>1512.64</v>
      </c>
      <c r="K116" s="24">
        <f t="shared" si="25"/>
        <v>7839.59</v>
      </c>
      <c r="L116" s="24">
        <f t="shared" si="25"/>
        <v>1463.44</v>
      </c>
      <c r="M116" s="24">
        <f t="shared" si="25"/>
        <v>8520.91</v>
      </c>
      <c r="N116" s="24">
        <f>IF(+N62+N112+N117&lt;0,0,(N62+N112+N117))</f>
        <v>9979.23</v>
      </c>
      <c r="O116" s="42">
        <f t="shared" si="19"/>
        <v>121647.51000000001</v>
      </c>
      <c r="P116" s="65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19"/>
        <v>0</v>
      </c>
      <c r="Q117" s="49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16032965.379999999</v>
      </c>
      <c r="P122" s="46"/>
    </row>
    <row r="123" spans="1:15" ht="18.75" customHeight="1">
      <c r="A123" s="26" t="s">
        <v>118</v>
      </c>
      <c r="B123" s="27">
        <v>200584.55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200584.55</v>
      </c>
    </row>
    <row r="124" spans="1:15" ht="18.75" customHeight="1">
      <c r="A124" s="26" t="s">
        <v>119</v>
      </c>
      <c r="B124" s="27">
        <v>1425318.56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1425318.56</v>
      </c>
    </row>
    <row r="125" spans="1:15" ht="18.75" customHeight="1">
      <c r="A125" s="26" t="s">
        <v>120</v>
      </c>
      <c r="B125" s="38">
        <v>0</v>
      </c>
      <c r="C125" s="27">
        <v>2480852.31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2480852.31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528380.27</v>
      </c>
      <c r="O139" s="39">
        <f t="shared" si="26"/>
        <v>528380.27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954111.55</v>
      </c>
      <c r="O140" s="39">
        <f t="shared" si="26"/>
        <v>954111.55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459340.48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459340.48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937151.92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937151.92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1195860.22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1195860.22</v>
      </c>
      <c r="P143" s="72"/>
      <c r="Q143" s="72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414769.54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414769.54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375536.75</v>
      </c>
      <c r="L147" s="38">
        <v>0</v>
      </c>
      <c r="M147" s="38">
        <v>0</v>
      </c>
      <c r="N147" s="38">
        <v>0</v>
      </c>
      <c r="O147" s="39">
        <f t="shared" si="27"/>
        <v>375536.75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1420851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1420851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898556.66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898556.66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835701.1</v>
      </c>
      <c r="M152" s="38">
        <v>0</v>
      </c>
      <c r="N152" s="38"/>
      <c r="O152" s="39">
        <f t="shared" si="27"/>
        <v>835701.1</v>
      </c>
    </row>
    <row r="153" spans="1:15" ht="18" customHeight="1">
      <c r="A153" s="26" t="s">
        <v>157</v>
      </c>
      <c r="B153" s="38">
        <v>0</v>
      </c>
      <c r="C153" s="38">
        <v>0</v>
      </c>
      <c r="D153" s="77">
        <v>2643748.51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2643748.51</v>
      </c>
    </row>
    <row r="154" spans="1:15" ht="18" customHeight="1">
      <c r="A154" s="74" t="s">
        <v>160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v>0</v>
      </c>
      <c r="H154" s="76">
        <v>0</v>
      </c>
      <c r="I154" s="76">
        <v>0</v>
      </c>
      <c r="J154" s="76">
        <v>0</v>
      </c>
      <c r="K154" s="76">
        <v>0</v>
      </c>
      <c r="L154" s="76">
        <v>0</v>
      </c>
      <c r="M154" s="75">
        <v>1262201.96</v>
      </c>
      <c r="N154" s="76">
        <v>0</v>
      </c>
      <c r="O154" s="40">
        <f t="shared" si="27"/>
        <v>1262201.96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2019-06-04T17:53:26Z</dcterms:modified>
  <cp:category/>
  <cp:version/>
  <cp:contentType/>
  <cp:contentStatus/>
</cp:coreProperties>
</file>