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<sst xmlns="http://schemas.openxmlformats.org/spreadsheetml/2006/main" count="167" uniqueCount="161">
  <si>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</si>
  <si>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</si>
  <si>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</si>
  <si>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</si>
  <si>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</si>
  <si>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</si>
  <si>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</si>
  <si>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</si>
  <si>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</si>
  <si>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</si>
  <si>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</si>
  <si>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</si>
  <si>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</si>
  <si>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</si>
  <si>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</si>
  <si>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</si>
  <si>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</si>
  <si>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</si>
  <si>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</si>
  <si>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</si>
  <si>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</si>
  <si>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</si>
  <si>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</si>
  <si>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</si>
  <si>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</si>
  <si>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</si>
  <si>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</si>
  <si>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</si>
  <si>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</si>
  <si>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</si>
  <si>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</si>
  <si>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</si>
  <si>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</si>
  <si>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</si>
  <si>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</si>
  <si>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</si>
  <si>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</si>
  <si>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</si>
  <si>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</si>
  <si>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</si>
  <si>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</si>
  <si>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</si>
  <si>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</si>
  <si>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</si>
  <si>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</si>
  <si>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</si>
  <si>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</si>
  <si>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</si>
  <si>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</si>
  <si>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</si>
  <si>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</si>
  <si>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</si>
  <si>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</si>
  <si>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</si>
  <si>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</si>
  <si>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</si>
  <si>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</si>
  <si>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</si>
  <si>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</si>
  <si>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</si>
  <si>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</si>
  <si>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</si>
  <si>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</si>
  <si>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</si>
  <si>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</si>
  <si>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</si>
  <si>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</si>
  <si>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</si>
  <si>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</si>
  <si>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</si>
  <si>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</si>
  <si>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</si>
  <si>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</si>
  <si>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</si>
  <si>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</si>
  <si>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</si>
  <si>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</si>
  <si>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</si>
  <si>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</si>
  <si>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</si>
  <si>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</si>
  <si>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</si>
  <si>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</si>
  <si>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</si>
  <si>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</si>
  <si>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</si>
  <si>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</si>
  <si>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</si>
  <si>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</si>
  <si>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</si>
  <si>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</si>
  <si>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</si>
  <si>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</si>
  <si>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</si>
  <si>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</si>
  <si>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</si>
  <si>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</si>
  <si>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</si>
  <si>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</si>
  <si>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</si>
  <si>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</si>
  <si>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</si>
  <si>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</si>
  <si>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</si>
  <si>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</si>
  <si>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</si>
  <si>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</si>
  <si>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</si>
  <si>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</si>
  <si>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</si>
  <si>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</si>
  <si>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</si>
  <si>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</si>
  <si>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</si>
  <si>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</si>
  <si>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</si>
  <si>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</si>
  <si>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</si>
  <si>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</si>
  <si>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</si>
  <si>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</si>
  <si>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</si>
  <si>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</si>
  <si>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</si>
  <si>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</si>
  <si>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</si>
  <si>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</si>
  <si>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</si>
  <si>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</si>
  <si>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</si>
  <si>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</si>
  <si>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</si>
  <si>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</si>
  <si>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</si>
  <si>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</si>
  <si>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</si>
  <si>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</si>
  <si>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</si>
  <si>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</si>
  <si>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</si>
  <si>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</si>
  <si>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</si>
  <si>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</si>
  <si>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Gatusa</t>
  </si>
  <si>
    <t>KBPX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</si>
  <si>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</si>
  <si>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</si>
  <si>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</si>
  <si>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</si>
  <si>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</si>
  <si>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Via Sudeste</t>
  </si>
  <si>
    <t>Viação Grajaú</t>
  </si>
  <si>
    <t>Viação Metrópole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</si>
  <si>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</si>
  <si>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</si>
  <si>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</si>
  <si>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</si>
  <si>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</si>
  <si>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OPERAÇÃO 28/05/19 - VENCIMENTO 04/06/19</t>
  </si>
  <si>
    <t>Campo Belo</t>
  </si>
  <si>
    <t>9.32. Viação Campo Belo Ltda.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</si>
</sst>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0" fontId="0" fillId="36" borderId="15" xfId="0" applyFill="1" applyBorder="1" applyAlignment="1">
      <alignment horizontal="left" vertical="center" indent="2"/>
    </xf>
    <xf numFmtId="191" fontId="0" fillId="0" borderId="15" xfId="46" applyNumberFormat="1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4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21">
      <c r="A2" s="79" t="s">
        <v>158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5.75">
      <c r="A3" s="4"/>
      <c r="B3" s="5"/>
      <c r="C3" s="4" t="s">
        <v>10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80" t="s">
        <v>11</v>
      </c>
      <c r="B4" s="82" t="s">
        <v>30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1" t="s">
        <v>12</v>
      </c>
    </row>
    <row r="5" spans="1:15" ht="38.25">
      <c r="A5" s="80"/>
      <c r="B5" s="28" t="s">
        <v>7</v>
      </c>
      <c r="C5" s="28" t="s">
        <v>8</v>
      </c>
      <c r="D5" s="72" t="s">
        <v>152</v>
      </c>
      <c r="E5" s="72" t="s">
        <v>29</v>
      </c>
      <c r="F5" s="72" t="s">
        <v>28</v>
      </c>
      <c r="G5" s="28" t="s">
        <v>150</v>
      </c>
      <c r="H5" s="28" t="s">
        <v>142</v>
      </c>
      <c r="I5" s="28" t="s">
        <v>151</v>
      </c>
      <c r="J5" s="28" t="s">
        <v>143</v>
      </c>
      <c r="K5" s="28" t="s">
        <v>144</v>
      </c>
      <c r="L5" s="28" t="s">
        <v>152</v>
      </c>
      <c r="M5" s="28" t="s">
        <v>159</v>
      </c>
      <c r="N5" s="28" t="s">
        <v>9</v>
      </c>
      <c r="O5" s="80"/>
    </row>
    <row r="6" spans="1:15" ht="18.75" customHeight="1">
      <c r="A6" s="80"/>
      <c r="B6" s="3" t="s">
        <v>0</v>
      </c>
      <c r="C6" s="3" t="s">
        <v>1</v>
      </c>
      <c r="D6" s="3" t="s">
        <v>2</v>
      </c>
      <c r="E6" s="3" t="s">
        <v>141</v>
      </c>
      <c r="F6" s="3" t="s">
        <v>141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80"/>
    </row>
    <row r="7" spans="1:18" ht="17.25" customHeight="1">
      <c r="A7" s="8" t="s">
        <v>24</v>
      </c>
      <c r="B7" s="9">
        <f aca="true" t="shared" si="0" ref="B7:O7">+B8+B20+B24+B27</f>
        <v>567174</v>
      </c>
      <c r="C7" s="9">
        <f t="shared" si="0"/>
        <v>754946</v>
      </c>
      <c r="D7" s="9">
        <f t="shared" si="0"/>
        <v>734127</v>
      </c>
      <c r="E7" s="9">
        <f>+E8+E20+E24+E27</f>
        <v>116189</v>
      </c>
      <c r="F7" s="9">
        <f>+F8+F20+F24+F27</f>
        <v>307374</v>
      </c>
      <c r="G7" s="9">
        <f t="shared" si="0"/>
        <v>481073</v>
      </c>
      <c r="H7" s="9">
        <f t="shared" si="0"/>
        <v>352248</v>
      </c>
      <c r="I7" s="9">
        <f t="shared" si="0"/>
        <v>293364</v>
      </c>
      <c r="J7" s="9">
        <f t="shared" si="0"/>
        <v>144751</v>
      </c>
      <c r="K7" s="9">
        <f t="shared" si="0"/>
        <v>149890</v>
      </c>
      <c r="L7" s="9">
        <f t="shared" si="0"/>
        <v>310175</v>
      </c>
      <c r="M7" s="9">
        <f t="shared" si="0"/>
        <v>461926</v>
      </c>
      <c r="N7" s="9">
        <f t="shared" si="0"/>
        <v>499950</v>
      </c>
      <c r="O7" s="9">
        <f t="shared" si="0"/>
        <v>5173187</v>
      </c>
      <c r="P7" s="43"/>
      <c r="Q7"/>
      <c r="R7"/>
    </row>
    <row r="8" spans="1:18" ht="17.25" customHeight="1">
      <c r="A8" s="10" t="s">
        <v>35</v>
      </c>
      <c r="B8" s="11">
        <f>B9+B12+B16</f>
        <v>294016</v>
      </c>
      <c r="C8" s="11">
        <f aca="true" t="shared" si="1" ref="C8:N8">C9+C12+C16</f>
        <v>399620</v>
      </c>
      <c r="D8" s="11">
        <f t="shared" si="1"/>
        <v>360391</v>
      </c>
      <c r="E8" s="11">
        <f>E9+E12+E16</f>
        <v>55332</v>
      </c>
      <c r="F8" s="11">
        <f>F9+F12+F16</f>
        <v>151298</v>
      </c>
      <c r="G8" s="11">
        <f t="shared" si="1"/>
        <v>254381</v>
      </c>
      <c r="H8" s="11">
        <f t="shared" si="1"/>
        <v>193376</v>
      </c>
      <c r="I8" s="11">
        <f t="shared" si="1"/>
        <v>140825</v>
      </c>
      <c r="J8" s="11">
        <f t="shared" si="1"/>
        <v>82164</v>
      </c>
      <c r="K8" s="11">
        <f t="shared" si="1"/>
        <v>82073</v>
      </c>
      <c r="L8" s="11">
        <f t="shared" si="1"/>
        <v>153532</v>
      </c>
      <c r="M8" s="11">
        <f t="shared" si="1"/>
        <v>245167</v>
      </c>
      <c r="N8" s="11">
        <f t="shared" si="1"/>
        <v>281972</v>
      </c>
      <c r="O8" s="11">
        <f aca="true" t="shared" si="2" ref="O8:O27">SUM(B8:N8)</f>
        <v>2694147</v>
      </c>
      <c r="P8"/>
      <c r="Q8"/>
      <c r="R8"/>
    </row>
    <row r="9" spans="1:18" ht="17.25" customHeight="1">
      <c r="A9" s="15" t="s">
        <v>13</v>
      </c>
      <c r="B9" s="13">
        <f>+B10+B11</f>
        <v>33510</v>
      </c>
      <c r="C9" s="13">
        <f aca="true" t="shared" si="3" ref="C9:N9">+C10+C11</f>
        <v>47252</v>
      </c>
      <c r="D9" s="13">
        <f t="shared" si="3"/>
        <v>38810</v>
      </c>
      <c r="E9" s="13">
        <f>+E10+E11</f>
        <v>7192</v>
      </c>
      <c r="F9" s="13">
        <f>+F10+F11</f>
        <v>15101</v>
      </c>
      <c r="G9" s="13">
        <f t="shared" si="3"/>
        <v>28801</v>
      </c>
      <c r="H9" s="13">
        <f t="shared" si="3"/>
        <v>21538</v>
      </c>
      <c r="I9" s="13">
        <f t="shared" si="3"/>
        <v>11664</v>
      </c>
      <c r="J9" s="13">
        <f t="shared" si="3"/>
        <v>6383</v>
      </c>
      <c r="K9" s="13">
        <f t="shared" si="3"/>
        <v>7975</v>
      </c>
      <c r="L9" s="13">
        <f t="shared" si="3"/>
        <v>9354</v>
      </c>
      <c r="M9" s="13">
        <f t="shared" si="3"/>
        <v>18057</v>
      </c>
      <c r="N9" s="13">
        <f t="shared" si="3"/>
        <v>39860</v>
      </c>
      <c r="O9" s="11">
        <f t="shared" si="2"/>
        <v>285497</v>
      </c>
      <c r="P9"/>
      <c r="Q9"/>
      <c r="R9"/>
    </row>
    <row r="10" spans="1:18" ht="17.25" customHeight="1">
      <c r="A10" s="29" t="s">
        <v>14</v>
      </c>
      <c r="B10" s="13">
        <v>33510</v>
      </c>
      <c r="C10" s="13">
        <v>47252</v>
      </c>
      <c r="D10" s="13">
        <v>38810</v>
      </c>
      <c r="E10" s="13">
        <v>7192</v>
      </c>
      <c r="F10" s="13">
        <v>15101</v>
      </c>
      <c r="G10" s="13">
        <v>28801</v>
      </c>
      <c r="H10" s="13">
        <v>21538</v>
      </c>
      <c r="I10" s="13">
        <v>11664</v>
      </c>
      <c r="J10" s="13">
        <v>6383</v>
      </c>
      <c r="K10" s="13">
        <v>7975</v>
      </c>
      <c r="L10" s="13">
        <v>9354</v>
      </c>
      <c r="M10" s="13">
        <v>18057</v>
      </c>
      <c r="N10" s="13">
        <v>39860</v>
      </c>
      <c r="O10" s="11">
        <f t="shared" si="2"/>
        <v>285497</v>
      </c>
      <c r="P10"/>
      <c r="Q10"/>
      <c r="R10"/>
    </row>
    <row r="11" spans="1:18" ht="17.25" customHeight="1">
      <c r="A11" s="29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25</v>
      </c>
      <c r="B12" s="17">
        <f aca="true" t="shared" si="4" ref="B12:N12">SUM(B13:B15)</f>
        <v>247400</v>
      </c>
      <c r="C12" s="17">
        <f t="shared" si="4"/>
        <v>333659</v>
      </c>
      <c r="D12" s="17">
        <f t="shared" si="4"/>
        <v>305515</v>
      </c>
      <c r="E12" s="17">
        <f>SUM(E13:E15)</f>
        <v>45396</v>
      </c>
      <c r="F12" s="17">
        <f>SUM(F13:F15)</f>
        <v>128745</v>
      </c>
      <c r="G12" s="17">
        <f t="shared" si="4"/>
        <v>214465</v>
      </c>
      <c r="H12" s="17">
        <f t="shared" si="4"/>
        <v>162725</v>
      </c>
      <c r="I12" s="17">
        <f t="shared" si="4"/>
        <v>121160</v>
      </c>
      <c r="J12" s="17">
        <f t="shared" si="4"/>
        <v>71050</v>
      </c>
      <c r="K12" s="17">
        <f t="shared" si="4"/>
        <v>69986</v>
      </c>
      <c r="L12" s="17">
        <f t="shared" si="4"/>
        <v>134863</v>
      </c>
      <c r="M12" s="17">
        <f t="shared" si="4"/>
        <v>214497</v>
      </c>
      <c r="N12" s="17">
        <f t="shared" si="4"/>
        <v>229247</v>
      </c>
      <c r="O12" s="11">
        <f t="shared" si="2"/>
        <v>2278708</v>
      </c>
      <c r="P12"/>
      <c r="Q12"/>
      <c r="R12"/>
    </row>
    <row r="13" spans="1:18" s="60" customFormat="1" ht="17.25" customHeight="1">
      <c r="A13" s="65" t="s">
        <v>16</v>
      </c>
      <c r="B13" s="66">
        <v>114419</v>
      </c>
      <c r="C13" s="66">
        <v>162131</v>
      </c>
      <c r="D13" s="66">
        <v>155096</v>
      </c>
      <c r="E13" s="66">
        <v>24180</v>
      </c>
      <c r="F13" s="66">
        <v>65294</v>
      </c>
      <c r="G13" s="66">
        <v>104346</v>
      </c>
      <c r="H13" s="66">
        <v>77336</v>
      </c>
      <c r="I13" s="66">
        <v>60797</v>
      </c>
      <c r="J13" s="66">
        <v>31865</v>
      </c>
      <c r="K13" s="66">
        <v>32675</v>
      </c>
      <c r="L13" s="66">
        <v>63702</v>
      </c>
      <c r="M13" s="66">
        <v>96464</v>
      </c>
      <c r="N13" s="66">
        <v>101539</v>
      </c>
      <c r="O13" s="67">
        <f t="shared" si="2"/>
        <v>1089844</v>
      </c>
      <c r="P13" s="68"/>
      <c r="Q13" s="69"/>
      <c r="R13"/>
    </row>
    <row r="14" spans="1:18" s="60" customFormat="1" ht="17.25" customHeight="1">
      <c r="A14" s="65" t="s">
        <v>17</v>
      </c>
      <c r="B14" s="66">
        <v>116450</v>
      </c>
      <c r="C14" s="66">
        <v>146563</v>
      </c>
      <c r="D14" s="66">
        <v>132466</v>
      </c>
      <c r="E14" s="66">
        <v>17261</v>
      </c>
      <c r="F14" s="66">
        <v>57105</v>
      </c>
      <c r="G14" s="66">
        <v>96284</v>
      </c>
      <c r="H14" s="66">
        <v>75458</v>
      </c>
      <c r="I14" s="66">
        <v>53852</v>
      </c>
      <c r="J14" s="66">
        <v>35433</v>
      </c>
      <c r="K14" s="66">
        <v>33461</v>
      </c>
      <c r="L14" s="66">
        <v>65621</v>
      </c>
      <c r="M14" s="66">
        <v>105972</v>
      </c>
      <c r="N14" s="66">
        <v>106346</v>
      </c>
      <c r="O14" s="67">
        <f t="shared" si="2"/>
        <v>1042272</v>
      </c>
      <c r="P14" s="68"/>
      <c r="Q14"/>
      <c r="R14"/>
    </row>
    <row r="15" spans="1:18" ht="17.25" customHeight="1">
      <c r="A15" s="14" t="s">
        <v>18</v>
      </c>
      <c r="B15" s="13">
        <v>16531</v>
      </c>
      <c r="C15" s="13">
        <v>24965</v>
      </c>
      <c r="D15" s="13">
        <v>17953</v>
      </c>
      <c r="E15" s="13">
        <v>3955</v>
      </c>
      <c r="F15" s="13">
        <v>6346</v>
      </c>
      <c r="G15" s="13">
        <v>13835</v>
      </c>
      <c r="H15" s="13">
        <v>9931</v>
      </c>
      <c r="I15" s="13">
        <v>6511</v>
      </c>
      <c r="J15" s="13">
        <v>3752</v>
      </c>
      <c r="K15" s="13">
        <v>3850</v>
      </c>
      <c r="L15" s="13">
        <v>5540</v>
      </c>
      <c r="M15" s="13">
        <v>12061</v>
      </c>
      <c r="N15" s="13">
        <v>21362</v>
      </c>
      <c r="O15" s="11">
        <f t="shared" si="2"/>
        <v>146592</v>
      </c>
      <c r="P15"/>
      <c r="Q15"/>
      <c r="R15"/>
    </row>
    <row r="16" spans="1:15" ht="17.25" customHeight="1">
      <c r="A16" s="15" t="s">
        <v>31</v>
      </c>
      <c r="B16" s="13">
        <f>B17+B18+B19</f>
        <v>13106</v>
      </c>
      <c r="C16" s="13">
        <f aca="true" t="shared" si="5" ref="C16:N16">C17+C18+C19</f>
        <v>18709</v>
      </c>
      <c r="D16" s="13">
        <f t="shared" si="5"/>
        <v>16066</v>
      </c>
      <c r="E16" s="13">
        <f>E17+E18+E19</f>
        <v>2744</v>
      </c>
      <c r="F16" s="13">
        <f>F17+F18+F19</f>
        <v>7452</v>
      </c>
      <c r="G16" s="13">
        <f t="shared" si="5"/>
        <v>11115</v>
      </c>
      <c r="H16" s="13">
        <f t="shared" si="5"/>
        <v>9113</v>
      </c>
      <c r="I16" s="13">
        <f t="shared" si="5"/>
        <v>8001</v>
      </c>
      <c r="J16" s="13">
        <f t="shared" si="5"/>
        <v>4731</v>
      </c>
      <c r="K16" s="13">
        <f t="shared" si="5"/>
        <v>4112</v>
      </c>
      <c r="L16" s="13">
        <f t="shared" si="5"/>
        <v>9315</v>
      </c>
      <c r="M16" s="13">
        <f t="shared" si="5"/>
        <v>12613</v>
      </c>
      <c r="N16" s="13">
        <f t="shared" si="5"/>
        <v>12865</v>
      </c>
      <c r="O16" s="11">
        <f t="shared" si="2"/>
        <v>129942</v>
      </c>
    </row>
    <row r="17" spans="1:18" ht="17.25" customHeight="1">
      <c r="A17" s="14" t="s">
        <v>32</v>
      </c>
      <c r="B17" s="13">
        <v>13092</v>
      </c>
      <c r="C17" s="13">
        <v>18682</v>
      </c>
      <c r="D17" s="13">
        <v>16040</v>
      </c>
      <c r="E17" s="13">
        <v>2740</v>
      </c>
      <c r="F17" s="13">
        <v>7445</v>
      </c>
      <c r="G17" s="13">
        <v>11099</v>
      </c>
      <c r="H17" s="13">
        <v>9099</v>
      </c>
      <c r="I17" s="13">
        <v>7988</v>
      </c>
      <c r="J17" s="13">
        <v>4728</v>
      </c>
      <c r="K17" s="13">
        <v>4104</v>
      </c>
      <c r="L17" s="13">
        <v>9303</v>
      </c>
      <c r="M17" s="13">
        <v>12595</v>
      </c>
      <c r="N17" s="13">
        <v>12851</v>
      </c>
      <c r="O17" s="11">
        <f t="shared" si="2"/>
        <v>129766</v>
      </c>
      <c r="P17"/>
      <c r="Q17"/>
      <c r="R17"/>
    </row>
    <row r="18" spans="1:18" ht="17.25" customHeight="1">
      <c r="A18" s="14" t="s">
        <v>33</v>
      </c>
      <c r="B18" s="13">
        <v>6</v>
      </c>
      <c r="C18" s="13">
        <v>17</v>
      </c>
      <c r="D18" s="13">
        <v>12</v>
      </c>
      <c r="E18" s="13">
        <v>3</v>
      </c>
      <c r="F18" s="13">
        <v>3</v>
      </c>
      <c r="G18" s="13">
        <v>6</v>
      </c>
      <c r="H18" s="13">
        <v>6</v>
      </c>
      <c r="I18" s="13">
        <v>6</v>
      </c>
      <c r="J18" s="13">
        <v>1</v>
      </c>
      <c r="K18" s="13">
        <v>5</v>
      </c>
      <c r="L18" s="13">
        <v>4</v>
      </c>
      <c r="M18" s="13">
        <v>6</v>
      </c>
      <c r="N18" s="13">
        <v>6</v>
      </c>
      <c r="O18" s="11">
        <f t="shared" si="2"/>
        <v>81</v>
      </c>
      <c r="P18"/>
      <c r="Q18"/>
      <c r="R18"/>
    </row>
    <row r="19" spans="1:18" ht="17.25" customHeight="1">
      <c r="A19" s="14" t="s">
        <v>34</v>
      </c>
      <c r="B19" s="13">
        <v>8</v>
      </c>
      <c r="C19" s="13">
        <v>10</v>
      </c>
      <c r="D19" s="13">
        <v>14</v>
      </c>
      <c r="E19" s="13">
        <v>1</v>
      </c>
      <c r="F19" s="13">
        <v>4</v>
      </c>
      <c r="G19" s="13">
        <v>10</v>
      </c>
      <c r="H19" s="13">
        <v>8</v>
      </c>
      <c r="I19" s="13">
        <v>7</v>
      </c>
      <c r="J19" s="13">
        <v>2</v>
      </c>
      <c r="K19" s="13">
        <v>3</v>
      </c>
      <c r="L19" s="13">
        <v>8</v>
      </c>
      <c r="M19" s="13">
        <v>12</v>
      </c>
      <c r="N19" s="13">
        <v>8</v>
      </c>
      <c r="O19" s="11">
        <f t="shared" si="2"/>
        <v>95</v>
      </c>
      <c r="P19"/>
      <c r="Q19"/>
      <c r="R19"/>
    </row>
    <row r="20" spans="1:18" ht="17.25" customHeight="1">
      <c r="A20" s="16" t="s">
        <v>19</v>
      </c>
      <c r="B20" s="11">
        <f>+B21+B22+B23</f>
        <v>144308</v>
      </c>
      <c r="C20" s="11">
        <f aca="true" t="shared" si="6" ref="C20:N20">+C21+C22+C23</f>
        <v>168714</v>
      </c>
      <c r="D20" s="11">
        <f t="shared" si="6"/>
        <v>181006</v>
      </c>
      <c r="E20" s="11">
        <f>+E21+E22+E23</f>
        <v>29011</v>
      </c>
      <c r="F20" s="11">
        <f>+F21+F22+F23</f>
        <v>70302</v>
      </c>
      <c r="G20" s="11">
        <f t="shared" si="6"/>
        <v>107694</v>
      </c>
      <c r="H20" s="11">
        <f t="shared" si="6"/>
        <v>82735</v>
      </c>
      <c r="I20" s="11">
        <f t="shared" si="6"/>
        <v>94987</v>
      </c>
      <c r="J20" s="11">
        <f t="shared" si="6"/>
        <v>41526</v>
      </c>
      <c r="K20" s="11">
        <f t="shared" si="6"/>
        <v>42624</v>
      </c>
      <c r="L20" s="11">
        <f t="shared" si="6"/>
        <v>100664</v>
      </c>
      <c r="M20" s="11">
        <f t="shared" si="6"/>
        <v>137558</v>
      </c>
      <c r="N20" s="11">
        <f t="shared" si="6"/>
        <v>112220</v>
      </c>
      <c r="O20" s="11">
        <f t="shared" si="2"/>
        <v>1313349</v>
      </c>
      <c r="P20"/>
      <c r="Q20"/>
      <c r="R20"/>
    </row>
    <row r="21" spans="1:18" s="60" customFormat="1" ht="17.25" customHeight="1">
      <c r="A21" s="54" t="s">
        <v>20</v>
      </c>
      <c r="B21" s="66">
        <v>88497</v>
      </c>
      <c r="C21" s="66">
        <v>111627</v>
      </c>
      <c r="D21" s="66">
        <v>121888</v>
      </c>
      <c r="E21" s="66">
        <v>20469</v>
      </c>
      <c r="F21" s="66">
        <v>47119</v>
      </c>
      <c r="G21" s="66">
        <v>71612</v>
      </c>
      <c r="H21" s="66">
        <v>52203</v>
      </c>
      <c r="I21" s="66">
        <v>61528</v>
      </c>
      <c r="J21" s="66">
        <v>26632</v>
      </c>
      <c r="K21" s="66">
        <v>26871</v>
      </c>
      <c r="L21" s="66">
        <v>61390</v>
      </c>
      <c r="M21" s="66">
        <v>82893</v>
      </c>
      <c r="N21" s="66">
        <v>72875</v>
      </c>
      <c r="O21" s="67">
        <f t="shared" si="2"/>
        <v>845604</v>
      </c>
      <c r="P21" s="68"/>
      <c r="Q21"/>
      <c r="R21"/>
    </row>
    <row r="22" spans="1:18" s="60" customFormat="1" ht="17.25" customHeight="1">
      <c r="A22" s="54" t="s">
        <v>21</v>
      </c>
      <c r="B22" s="66">
        <v>48726</v>
      </c>
      <c r="C22" s="66">
        <v>48303</v>
      </c>
      <c r="D22" s="66">
        <v>51581</v>
      </c>
      <c r="E22" s="66">
        <v>7024</v>
      </c>
      <c r="F22" s="66">
        <v>20471</v>
      </c>
      <c r="G22" s="66">
        <v>31575</v>
      </c>
      <c r="H22" s="66">
        <v>26979</v>
      </c>
      <c r="I22" s="66">
        <v>29914</v>
      </c>
      <c r="J22" s="66">
        <v>13396</v>
      </c>
      <c r="K22" s="66">
        <v>14107</v>
      </c>
      <c r="L22" s="66">
        <v>35901</v>
      </c>
      <c r="M22" s="66">
        <v>48626</v>
      </c>
      <c r="N22" s="66">
        <v>32543</v>
      </c>
      <c r="O22" s="67">
        <f t="shared" si="2"/>
        <v>409146</v>
      </c>
      <c r="P22" s="68"/>
      <c r="Q22"/>
      <c r="R22"/>
    </row>
    <row r="23" spans="1:18" ht="17.25" customHeight="1">
      <c r="A23" s="12" t="s">
        <v>22</v>
      </c>
      <c r="B23" s="13">
        <v>7085</v>
      </c>
      <c r="C23" s="13">
        <v>8784</v>
      </c>
      <c r="D23" s="13">
        <v>7537</v>
      </c>
      <c r="E23" s="13">
        <v>1518</v>
      </c>
      <c r="F23" s="13">
        <v>2712</v>
      </c>
      <c r="G23" s="13">
        <v>4507</v>
      </c>
      <c r="H23" s="13">
        <v>3553</v>
      </c>
      <c r="I23" s="13">
        <v>3545</v>
      </c>
      <c r="J23" s="13">
        <v>1498</v>
      </c>
      <c r="K23" s="13">
        <v>1646</v>
      </c>
      <c r="L23" s="13">
        <v>3373</v>
      </c>
      <c r="M23" s="13">
        <v>6039</v>
      </c>
      <c r="N23" s="13">
        <v>6802</v>
      </c>
      <c r="O23" s="11">
        <f t="shared" si="2"/>
        <v>58599</v>
      </c>
      <c r="P23"/>
      <c r="Q23"/>
      <c r="R23"/>
    </row>
    <row r="24" spans="1:18" ht="17.25" customHeight="1">
      <c r="A24" s="16" t="s">
        <v>23</v>
      </c>
      <c r="B24" s="13">
        <f>+B25+B26</f>
        <v>128850</v>
      </c>
      <c r="C24" s="13">
        <f aca="true" t="shared" si="7" ref="C24:N24">+C25+C26</f>
        <v>186612</v>
      </c>
      <c r="D24" s="13">
        <f t="shared" si="7"/>
        <v>192730</v>
      </c>
      <c r="E24" s="13">
        <f>+E25+E26</f>
        <v>31846</v>
      </c>
      <c r="F24" s="13">
        <f>+F25+F26</f>
        <v>85774</v>
      </c>
      <c r="G24" s="13">
        <f t="shared" si="7"/>
        <v>118998</v>
      </c>
      <c r="H24" s="13">
        <f t="shared" si="7"/>
        <v>76137</v>
      </c>
      <c r="I24" s="13">
        <f t="shared" si="7"/>
        <v>57552</v>
      </c>
      <c r="J24" s="13">
        <f t="shared" si="7"/>
        <v>21061</v>
      </c>
      <c r="K24" s="13">
        <f t="shared" si="7"/>
        <v>25193</v>
      </c>
      <c r="L24" s="13">
        <f t="shared" si="7"/>
        <v>55979</v>
      </c>
      <c r="M24" s="13">
        <f t="shared" si="7"/>
        <v>79201</v>
      </c>
      <c r="N24" s="13">
        <f t="shared" si="7"/>
        <v>99118</v>
      </c>
      <c r="O24" s="11">
        <f t="shared" si="2"/>
        <v>1159051</v>
      </c>
      <c r="P24" s="44"/>
      <c r="Q24"/>
      <c r="R24"/>
    </row>
    <row r="25" spans="1:18" ht="17.25" customHeight="1">
      <c r="A25" s="12" t="s">
        <v>36</v>
      </c>
      <c r="B25" s="13">
        <v>78992</v>
      </c>
      <c r="C25" s="13">
        <v>120425</v>
      </c>
      <c r="D25" s="13">
        <v>126106</v>
      </c>
      <c r="E25" s="13">
        <v>22345</v>
      </c>
      <c r="F25" s="13">
        <v>52828</v>
      </c>
      <c r="G25" s="13">
        <v>78751</v>
      </c>
      <c r="H25" s="13">
        <v>48854</v>
      </c>
      <c r="I25" s="13">
        <v>37496</v>
      </c>
      <c r="J25" s="13">
        <v>14431</v>
      </c>
      <c r="K25" s="13">
        <v>17811</v>
      </c>
      <c r="L25" s="13">
        <v>34183</v>
      </c>
      <c r="M25" s="13">
        <v>51994</v>
      </c>
      <c r="N25" s="13">
        <v>63779</v>
      </c>
      <c r="O25" s="11">
        <f t="shared" si="2"/>
        <v>747995</v>
      </c>
      <c r="P25" s="43"/>
      <c r="Q25"/>
      <c r="R25"/>
    </row>
    <row r="26" spans="1:18" ht="17.25" customHeight="1">
      <c r="A26" s="12" t="s">
        <v>37</v>
      </c>
      <c r="B26" s="13">
        <v>49858</v>
      </c>
      <c r="C26" s="13">
        <v>66187</v>
      </c>
      <c r="D26" s="13">
        <v>66624</v>
      </c>
      <c r="E26" s="13">
        <v>9501</v>
      </c>
      <c r="F26" s="13">
        <v>32946</v>
      </c>
      <c r="G26" s="13">
        <v>40247</v>
      </c>
      <c r="H26" s="13">
        <v>27283</v>
      </c>
      <c r="I26" s="13">
        <v>20056</v>
      </c>
      <c r="J26" s="13">
        <v>6630</v>
      </c>
      <c r="K26" s="13">
        <v>7382</v>
      </c>
      <c r="L26" s="13">
        <v>21796</v>
      </c>
      <c r="M26" s="13">
        <v>27207</v>
      </c>
      <c r="N26" s="13">
        <v>35339</v>
      </c>
      <c r="O26" s="11">
        <f t="shared" si="2"/>
        <v>411056</v>
      </c>
      <c r="P26" s="43"/>
      <c r="Q26"/>
      <c r="R26"/>
    </row>
    <row r="27" spans="1:18" ht="34.5" customHeight="1">
      <c r="A27" s="30" t="s">
        <v>26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6640</v>
      </c>
      <c r="O27" s="11">
        <f t="shared" si="2"/>
        <v>6640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38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49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49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39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3.8659</v>
      </c>
      <c r="E31" s="32">
        <f t="shared" si="8"/>
        <v>5.2787</v>
      </c>
      <c r="F31" s="32">
        <f t="shared" si="8"/>
        <v>3.292</v>
      </c>
      <c r="G31" s="32">
        <f t="shared" si="8"/>
        <v>3.3605</v>
      </c>
      <c r="H31" s="32">
        <f t="shared" si="8"/>
        <v>3.6634</v>
      </c>
      <c r="I31" s="32">
        <f t="shared" si="8"/>
        <v>3.4259</v>
      </c>
      <c r="J31" s="32">
        <f t="shared" si="8"/>
        <v>3.0491</v>
      </c>
      <c r="K31" s="32">
        <f t="shared" si="8"/>
        <v>2.7332</v>
      </c>
      <c r="L31" s="32">
        <f t="shared" si="8"/>
        <v>2.8434</v>
      </c>
      <c r="M31" s="32">
        <f t="shared" si="8"/>
        <v>2.9049</v>
      </c>
      <c r="N31" s="32">
        <f t="shared" si="8"/>
        <v>3.2452</v>
      </c>
      <c r="O31" s="19">
        <v>3.2452</v>
      </c>
      <c r="P31"/>
      <c r="Q31"/>
      <c r="R31"/>
    </row>
    <row r="32" spans="1:18" ht="17.25" customHeight="1">
      <c r="A32" s="16" t="s">
        <v>40</v>
      </c>
      <c r="B32" s="32">
        <v>3.1444</v>
      </c>
      <c r="C32" s="32">
        <v>3.5273</v>
      </c>
      <c r="D32" s="32">
        <v>3.8659</v>
      </c>
      <c r="E32" s="32">
        <v>5.2787</v>
      </c>
      <c r="F32" s="32">
        <v>3.292</v>
      </c>
      <c r="G32" s="32">
        <v>3.3605</v>
      </c>
      <c r="H32" s="32">
        <v>3.6634</v>
      </c>
      <c r="I32" s="32">
        <v>3.4259</v>
      </c>
      <c r="J32" s="32">
        <v>3.0491</v>
      </c>
      <c r="K32" s="32">
        <v>2.7332</v>
      </c>
      <c r="L32" s="32">
        <v>2.8434</v>
      </c>
      <c r="M32" s="32">
        <v>2.9049</v>
      </c>
      <c r="N32" s="32">
        <v>3.2452</v>
      </c>
      <c r="O32" s="19">
        <v>3.2452</v>
      </c>
      <c r="P32"/>
      <c r="Q32"/>
      <c r="R32"/>
    </row>
    <row r="33" spans="1:18" ht="17.25" customHeight="1">
      <c r="A33" s="30" t="s">
        <v>41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0" t="s">
        <v>42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1">
        <v>0</v>
      </c>
      <c r="P34"/>
      <c r="Q34"/>
      <c r="R34"/>
    </row>
    <row r="35" spans="1:18" ht="17.25" customHeight="1">
      <c r="A35" s="30" t="s">
        <v>43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44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12335.79</v>
      </c>
      <c r="O37" s="23">
        <f>SUM(B37:N37)</f>
        <v>12335.79</v>
      </c>
      <c r="P37"/>
      <c r="Q37"/>
      <c r="R37"/>
    </row>
    <row r="38" spans="1:18" ht="17.25" customHeight="1">
      <c r="A38" s="16" t="s">
        <v>45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46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47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1343.92</v>
      </c>
      <c r="K41" s="23">
        <f t="shared" si="9"/>
        <v>1224.08</v>
      </c>
      <c r="L41" s="23">
        <f t="shared" si="9"/>
        <v>2255.56</v>
      </c>
      <c r="M41" s="23">
        <f t="shared" si="9"/>
        <v>2606.52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48</v>
      </c>
      <c r="B42" s="61">
        <v>0</v>
      </c>
      <c r="C42" s="61">
        <v>0</v>
      </c>
      <c r="D42" s="61">
        <v>0</v>
      </c>
      <c r="E42" s="1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/>
      <c r="L42" s="61"/>
      <c r="M42" s="61"/>
      <c r="N42" s="61">
        <v>0</v>
      </c>
      <c r="O42" s="61">
        <v>0</v>
      </c>
    </row>
    <row r="43" spans="1:15" ht="17.25" customHeight="1">
      <c r="A43" s="12" t="s">
        <v>49</v>
      </c>
      <c r="B43" s="61">
        <v>0</v>
      </c>
      <c r="C43" s="61">
        <v>0</v>
      </c>
      <c r="D43" s="61">
        <v>0</v>
      </c>
      <c r="E43" s="1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/>
      <c r="L43" s="61"/>
      <c r="M43" s="61"/>
      <c r="N43" s="61">
        <v>0</v>
      </c>
      <c r="O43" s="61">
        <v>0</v>
      </c>
    </row>
    <row r="44" spans="1:15" ht="17.25" customHeight="1">
      <c r="A44" s="12" t="s">
        <v>50</v>
      </c>
      <c r="B44" s="61">
        <v>0</v>
      </c>
      <c r="C44" s="61">
        <v>0</v>
      </c>
      <c r="D44" s="61">
        <v>0</v>
      </c>
      <c r="E44" s="1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/>
      <c r="L44" s="61"/>
      <c r="M44" s="61"/>
      <c r="N44" s="61">
        <v>0</v>
      </c>
      <c r="O44" s="61">
        <v>0</v>
      </c>
    </row>
    <row r="45" spans="1:15" ht="17.25" customHeight="1">
      <c r="A45" s="52" t="s">
        <v>51</v>
      </c>
      <c r="B45" s="53">
        <f>ROUND(B46*B47,2)</f>
        <v>4091.68</v>
      </c>
      <c r="C45" s="53">
        <f>ROUND(C46*C47,2)</f>
        <v>5773.72</v>
      </c>
      <c r="D45" s="53">
        <f aca="true" t="shared" si="10" ref="D45:N45">ROUND(D46*D47,2)</f>
        <v>6385.76</v>
      </c>
      <c r="E45" s="11">
        <f t="shared" si="10"/>
        <v>0</v>
      </c>
      <c r="F45" s="53">
        <f t="shared" si="10"/>
        <v>2217.04</v>
      </c>
      <c r="G45" s="53">
        <f t="shared" si="10"/>
        <v>3445.4</v>
      </c>
      <c r="H45" s="53">
        <f t="shared" si="10"/>
        <v>1904.6</v>
      </c>
      <c r="I45" s="53">
        <f t="shared" si="10"/>
        <v>3376.92</v>
      </c>
      <c r="J45" s="53">
        <f t="shared" si="10"/>
        <v>1343.92</v>
      </c>
      <c r="K45" s="53">
        <f t="shared" si="10"/>
        <v>1224.08</v>
      </c>
      <c r="L45" s="53">
        <f t="shared" si="10"/>
        <v>2255.56</v>
      </c>
      <c r="M45" s="53">
        <f t="shared" si="10"/>
        <v>2606.52</v>
      </c>
      <c r="N45" s="53">
        <f t="shared" si="10"/>
        <v>3715.04</v>
      </c>
      <c r="O45" s="23">
        <f>SUM(B45:N45)</f>
        <v>38340.240000000005</v>
      </c>
    </row>
    <row r="46" spans="1:18" ht="17.25" customHeight="1">
      <c r="A46" s="54" t="s">
        <v>52</v>
      </c>
      <c r="B46" s="55">
        <v>956</v>
      </c>
      <c r="C46" s="55">
        <v>1349</v>
      </c>
      <c r="D46" s="55">
        <v>1492</v>
      </c>
      <c r="E46" s="11">
        <v>0</v>
      </c>
      <c r="F46" s="55">
        <v>518</v>
      </c>
      <c r="G46" s="55">
        <v>805</v>
      </c>
      <c r="H46" s="55">
        <v>445</v>
      </c>
      <c r="I46" s="55">
        <v>789</v>
      </c>
      <c r="J46" s="55">
        <v>314</v>
      </c>
      <c r="K46" s="55">
        <v>286</v>
      </c>
      <c r="L46" s="55">
        <v>527</v>
      </c>
      <c r="M46" s="55">
        <v>609</v>
      </c>
      <c r="N46" s="55">
        <v>868</v>
      </c>
      <c r="O46" s="55">
        <f>SUM(B46:N46)</f>
        <v>8958</v>
      </c>
      <c r="P46"/>
      <c r="Q46"/>
      <c r="R46"/>
    </row>
    <row r="47" spans="1:18" ht="17.25" customHeight="1">
      <c r="A47" s="54" t="s">
        <v>53</v>
      </c>
      <c r="B47" s="53">
        <v>4.28</v>
      </c>
      <c r="C47" s="53">
        <v>4.28</v>
      </c>
      <c r="D47" s="53">
        <v>4.28</v>
      </c>
      <c r="E47" s="11">
        <v>0</v>
      </c>
      <c r="F47" s="53">
        <v>4.28</v>
      </c>
      <c r="G47" s="53">
        <v>4.28</v>
      </c>
      <c r="H47" s="53">
        <v>4.28</v>
      </c>
      <c r="I47" s="53">
        <v>4.28</v>
      </c>
      <c r="J47" s="53">
        <v>4.28</v>
      </c>
      <c r="K47" s="53">
        <v>4.28</v>
      </c>
      <c r="L47" s="53">
        <v>4.28</v>
      </c>
      <c r="M47" s="53">
        <v>4.28</v>
      </c>
      <c r="N47" s="53">
        <v>4.28</v>
      </c>
      <c r="O47" s="53">
        <v>4.28</v>
      </c>
      <c r="P47" s="48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54</v>
      </c>
      <c r="B49" s="22">
        <f>+B50+B62</f>
        <v>1804230.5999999999</v>
      </c>
      <c r="C49" s="22">
        <f aca="true" t="shared" si="11" ref="C49:N49">+C50+C62</f>
        <v>2691846.52</v>
      </c>
      <c r="D49" s="22">
        <f t="shared" si="11"/>
        <v>2852556.3</v>
      </c>
      <c r="E49" s="22">
        <f t="shared" si="11"/>
        <v>613326.87</v>
      </c>
      <c r="F49" s="22">
        <f t="shared" si="11"/>
        <v>1026624.32</v>
      </c>
      <c r="G49" s="22">
        <f t="shared" si="11"/>
        <v>1643173.43</v>
      </c>
      <c r="H49" s="22">
        <f t="shared" si="11"/>
        <v>1298968.7300000002</v>
      </c>
      <c r="I49" s="22">
        <f>+I50+I62</f>
        <v>1017152.34</v>
      </c>
      <c r="J49" s="22">
        <f t="shared" si="11"/>
        <v>444216.83</v>
      </c>
      <c r="K49" s="22">
        <f>+K50+K62</f>
        <v>418743.02</v>
      </c>
      <c r="L49" s="22">
        <f>+L50+L62</f>
        <v>885670.6</v>
      </c>
      <c r="M49" s="22">
        <f>+M50+M62</f>
        <v>1352976.27</v>
      </c>
      <c r="N49" s="22">
        <f t="shared" si="11"/>
        <v>1648467.8</v>
      </c>
      <c r="O49" s="22">
        <f>SUM(B49:N49)</f>
        <v>17697953.63</v>
      </c>
      <c r="P49"/>
      <c r="Q49"/>
      <c r="R49"/>
    </row>
    <row r="50" spans="1:18" ht="17.25" customHeight="1">
      <c r="A50" s="16" t="s">
        <v>55</v>
      </c>
      <c r="B50" s="23">
        <f>SUM(B51:B61)</f>
        <v>1787513.6099999999</v>
      </c>
      <c r="C50" s="23">
        <f aca="true" t="shared" si="12" ref="C50:N50">SUM(C51:C61)</f>
        <v>2668694.75</v>
      </c>
      <c r="D50" s="23">
        <f t="shared" si="12"/>
        <v>2844447.3299999996</v>
      </c>
      <c r="E50" s="23">
        <f t="shared" si="12"/>
        <v>613326.87</v>
      </c>
      <c r="F50" s="23">
        <f t="shared" si="12"/>
        <v>1014092.25</v>
      </c>
      <c r="G50" s="23">
        <f t="shared" si="12"/>
        <v>1620091.22</v>
      </c>
      <c r="H50" s="23">
        <f t="shared" si="12"/>
        <v>1298968.7300000002</v>
      </c>
      <c r="I50" s="23">
        <f>SUM(I51:I61)</f>
        <v>1008412.65</v>
      </c>
      <c r="J50" s="23">
        <f t="shared" si="12"/>
        <v>442704.19</v>
      </c>
      <c r="K50" s="23">
        <f>SUM(K51:K61)</f>
        <v>410903.43</v>
      </c>
      <c r="L50" s="23">
        <f>SUM(L51:L61)</f>
        <v>884207.16</v>
      </c>
      <c r="M50" s="23">
        <f>SUM(M51:M61)</f>
        <v>1344455.36</v>
      </c>
      <c r="N50" s="23">
        <f t="shared" si="12"/>
        <v>1638488.57</v>
      </c>
      <c r="O50" s="23">
        <f>SUM(B50:N50)</f>
        <v>17576306.119999997</v>
      </c>
      <c r="P50"/>
      <c r="Q50"/>
      <c r="R50"/>
    </row>
    <row r="51" spans="1:18" ht="17.25" customHeight="1">
      <c r="A51" s="34" t="s">
        <v>56</v>
      </c>
      <c r="B51" s="23">
        <f aca="true" t="shared" si="13" ref="B51:N51">ROUND(B32*B7,2)</f>
        <v>1783421.93</v>
      </c>
      <c r="C51" s="23">
        <f t="shared" si="13"/>
        <v>2662921.03</v>
      </c>
      <c r="D51" s="23">
        <f t="shared" si="13"/>
        <v>2838061.57</v>
      </c>
      <c r="E51" s="23">
        <f t="shared" si="13"/>
        <v>613326.87</v>
      </c>
      <c r="F51" s="23">
        <f t="shared" si="13"/>
        <v>1011875.21</v>
      </c>
      <c r="G51" s="23">
        <f t="shared" si="13"/>
        <v>1616645.82</v>
      </c>
      <c r="H51" s="23">
        <f t="shared" si="13"/>
        <v>1290425.32</v>
      </c>
      <c r="I51" s="23">
        <f t="shared" si="13"/>
        <v>1005035.73</v>
      </c>
      <c r="J51" s="23">
        <f t="shared" si="13"/>
        <v>441360.27</v>
      </c>
      <c r="K51" s="23">
        <f t="shared" si="13"/>
        <v>409679.35</v>
      </c>
      <c r="L51" s="23">
        <f t="shared" si="13"/>
        <v>881951.6</v>
      </c>
      <c r="M51" s="23">
        <f t="shared" si="13"/>
        <v>1341848.84</v>
      </c>
      <c r="N51" s="23">
        <f t="shared" si="13"/>
        <v>1622437.74</v>
      </c>
      <c r="O51" s="23">
        <f>SUM(B51:N51)</f>
        <v>17518991.279999997</v>
      </c>
      <c r="P51"/>
      <c r="Q51"/>
      <c r="R51"/>
    </row>
    <row r="52" spans="1:18" ht="17.25" customHeight="1">
      <c r="A52" s="34" t="s">
        <v>57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6" t="s">
        <v>58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59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140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12335.79</v>
      </c>
      <c r="O55" s="23">
        <f>SUM(B55:N55)</f>
        <v>12335.79</v>
      </c>
      <c r="P55"/>
      <c r="Q55"/>
      <c r="R55"/>
    </row>
    <row r="56" spans="1:18" ht="17.25" customHeight="1">
      <c r="A56" s="12" t="s">
        <v>60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>SUM(B56:N56)</f>
        <v>0</v>
      </c>
      <c r="P56"/>
      <c r="Q56"/>
      <c r="R56"/>
    </row>
    <row r="57" spans="1:18" ht="17.25" customHeight="1">
      <c r="A57" s="12" t="s">
        <v>61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1343.92</v>
      </c>
      <c r="K57" s="36">
        <v>1224.08</v>
      </c>
      <c r="L57" s="36">
        <v>2255.56</v>
      </c>
      <c r="M57" s="36">
        <v>2606.52</v>
      </c>
      <c r="N57" s="36">
        <v>3715.04</v>
      </c>
      <c r="O57" s="23">
        <f>SUM(B57:N57)</f>
        <v>38340.240000000005</v>
      </c>
      <c r="P57"/>
      <c r="Q57"/>
      <c r="R57"/>
    </row>
    <row r="58" spans="1:18" ht="17.25" customHeight="1">
      <c r="A58" s="12" t="s">
        <v>62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>SUM(B58:N58)</f>
        <v>0</v>
      </c>
      <c r="P58"/>
      <c r="Q58"/>
      <c r="R58"/>
    </row>
    <row r="59" spans="1:18" ht="17.25" customHeight="1">
      <c r="A59" s="12" t="s">
        <v>63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6638.81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>SUM(B59:N59)</f>
        <v>6638.81</v>
      </c>
      <c r="P59"/>
      <c r="Q59"/>
      <c r="R59"/>
    </row>
    <row r="60" spans="1:18" ht="17.2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/>
      <c r="Q60"/>
      <c r="R60"/>
    </row>
    <row r="61" spans="1:18" ht="17.2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66</v>
      </c>
      <c r="B62" s="36">
        <v>16716.99</v>
      </c>
      <c r="C62" s="36">
        <v>23151.77</v>
      </c>
      <c r="D62" s="36">
        <v>8108.97</v>
      </c>
      <c r="E62" s="19">
        <v>0</v>
      </c>
      <c r="F62" s="36">
        <v>12532.07</v>
      </c>
      <c r="G62" s="36">
        <v>23082.21</v>
      </c>
      <c r="H62" s="36">
        <v>0</v>
      </c>
      <c r="I62" s="36">
        <v>8739.69</v>
      </c>
      <c r="J62" s="36">
        <v>1512.64</v>
      </c>
      <c r="K62" s="36">
        <v>7839.59</v>
      </c>
      <c r="L62" s="36">
        <v>1463.44</v>
      </c>
      <c r="M62" s="36">
        <v>8520.91</v>
      </c>
      <c r="N62" s="36">
        <v>9979.23</v>
      </c>
      <c r="O62" s="36">
        <f>SUM(B62:N62)</f>
        <v>121647.51000000001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2"/>
      <c r="B64" s="49">
        <v>0</v>
      </c>
      <c r="C64" s="49">
        <v>0</v>
      </c>
      <c r="D64" s="49">
        <v>0</v>
      </c>
      <c r="E64" s="49"/>
      <c r="F64" s="49"/>
      <c r="G64" s="49">
        <v>0</v>
      </c>
      <c r="H64" s="49">
        <v>0</v>
      </c>
      <c r="I64" s="49"/>
      <c r="J64" s="49">
        <v>0</v>
      </c>
      <c r="K64" s="49"/>
      <c r="L64" s="49"/>
      <c r="M64" s="49"/>
      <c r="N64" s="49">
        <v>0</v>
      </c>
      <c r="O64" s="49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67</v>
      </c>
      <c r="B66" s="35">
        <f aca="true" t="shared" si="14" ref="B66:N66">+B67+B74+B111+B112</f>
        <v>-285027.02</v>
      </c>
      <c r="C66" s="35">
        <f t="shared" si="14"/>
        <v>-226295.28000000003</v>
      </c>
      <c r="D66" s="35">
        <f t="shared" si="14"/>
        <v>-238953.05</v>
      </c>
      <c r="E66" s="35">
        <f t="shared" si="14"/>
        <v>-145718.64</v>
      </c>
      <c r="F66" s="35">
        <f t="shared" si="14"/>
        <v>-74840.21</v>
      </c>
      <c r="G66" s="35">
        <f t="shared" si="14"/>
        <v>-338621.04000000004</v>
      </c>
      <c r="H66" s="35">
        <f t="shared" si="14"/>
        <v>-103110.66</v>
      </c>
      <c r="I66" s="35">
        <f t="shared" si="14"/>
        <v>-251221.50999999998</v>
      </c>
      <c r="J66" s="35">
        <f t="shared" si="14"/>
        <v>-57321.11</v>
      </c>
      <c r="K66" s="35">
        <f t="shared" si="14"/>
        <v>-74896.97</v>
      </c>
      <c r="L66" s="35">
        <f t="shared" si="14"/>
        <v>-103171.7</v>
      </c>
      <c r="M66" s="35">
        <f t="shared" si="14"/>
        <v>-173697.24000000002</v>
      </c>
      <c r="N66" s="35">
        <f t="shared" si="14"/>
        <v>-185066.19</v>
      </c>
      <c r="O66" s="35">
        <f aca="true" t="shared" si="15" ref="O66:O74">SUM(B66:N66)</f>
        <v>-2257940.62</v>
      </c>
      <c r="P66"/>
      <c r="Q66"/>
      <c r="R66"/>
    </row>
    <row r="67" spans="1:18" ht="18.75" customHeight="1">
      <c r="A67" s="16" t="s">
        <v>68</v>
      </c>
      <c r="B67" s="35">
        <f aca="true" t="shared" si="16" ref="B67:N67">B68+B69+B70+B71+B72+B73</f>
        <v>-271175.66000000003</v>
      </c>
      <c r="C67" s="35">
        <f t="shared" si="16"/>
        <v>-206167.52000000002</v>
      </c>
      <c r="D67" s="35">
        <f t="shared" si="16"/>
        <v>-218876.66</v>
      </c>
      <c r="E67" s="35">
        <f t="shared" si="16"/>
        <v>-30925.6</v>
      </c>
      <c r="F67" s="35">
        <f t="shared" si="16"/>
        <v>-64934.3</v>
      </c>
      <c r="G67" s="35">
        <f t="shared" si="16"/>
        <v>-325291.04000000004</v>
      </c>
      <c r="H67" s="35">
        <f t="shared" si="16"/>
        <v>-92824.1</v>
      </c>
      <c r="I67" s="35">
        <f t="shared" si="16"/>
        <v>-242809.24</v>
      </c>
      <c r="J67" s="35">
        <f t="shared" si="16"/>
        <v>-53375.66</v>
      </c>
      <c r="K67" s="35">
        <f t="shared" si="16"/>
        <v>-70951.52</v>
      </c>
      <c r="L67" s="35">
        <f t="shared" si="16"/>
        <v>-94078.97</v>
      </c>
      <c r="M67" s="35">
        <f t="shared" si="16"/>
        <v>-161691.79</v>
      </c>
      <c r="N67" s="35">
        <f t="shared" si="16"/>
        <v>-171398</v>
      </c>
      <c r="O67" s="35">
        <f t="shared" si="15"/>
        <v>-2004500.0600000003</v>
      </c>
      <c r="P67"/>
      <c r="Q67"/>
      <c r="R67"/>
    </row>
    <row r="68" spans="1:18" s="60" customFormat="1" ht="18.75" customHeight="1">
      <c r="A68" s="54" t="s">
        <v>139</v>
      </c>
      <c r="B68" s="57">
        <f>-ROUND(B9*$D$3,2)</f>
        <v>-144093</v>
      </c>
      <c r="C68" s="57">
        <f aca="true" t="shared" si="17" ref="C68:N68">-ROUND(C9*$D$3,2)</f>
        <v>-203183.6</v>
      </c>
      <c r="D68" s="57">
        <f t="shared" si="17"/>
        <v>-166883</v>
      </c>
      <c r="E68" s="57">
        <f t="shared" si="17"/>
        <v>-30925.6</v>
      </c>
      <c r="F68" s="57">
        <f t="shared" si="17"/>
        <v>-64934.3</v>
      </c>
      <c r="G68" s="57">
        <f t="shared" si="17"/>
        <v>-123844.3</v>
      </c>
      <c r="H68" s="57">
        <f>-ROUND((H9+H29)*$D$3,2)</f>
        <v>-92824.1</v>
      </c>
      <c r="I68" s="57">
        <f t="shared" si="17"/>
        <v>-50155.2</v>
      </c>
      <c r="J68" s="57">
        <f t="shared" si="17"/>
        <v>-27446.9</v>
      </c>
      <c r="K68" s="57">
        <f t="shared" si="17"/>
        <v>-34292.5</v>
      </c>
      <c r="L68" s="57">
        <f t="shared" si="17"/>
        <v>-40222.2</v>
      </c>
      <c r="M68" s="57">
        <f t="shared" si="17"/>
        <v>-77645.1</v>
      </c>
      <c r="N68" s="57">
        <f t="shared" si="17"/>
        <v>-171398</v>
      </c>
      <c r="O68" s="57">
        <f t="shared" si="15"/>
        <v>-1227847.8</v>
      </c>
      <c r="P68" s="70"/>
      <c r="Q68"/>
      <c r="R68"/>
    </row>
    <row r="69" spans="1:18" ht="18.75" customHeight="1">
      <c r="A69" s="12" t="s">
        <v>69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5"/>
        <v>0</v>
      </c>
      <c r="P69"/>
      <c r="Q69"/>
      <c r="R69"/>
    </row>
    <row r="70" spans="1:18" ht="18.75" customHeight="1">
      <c r="A70" s="12" t="s">
        <v>70</v>
      </c>
      <c r="B70" s="35">
        <v>-8.6</v>
      </c>
      <c r="C70" s="35">
        <v>-17.2</v>
      </c>
      <c r="D70" s="19">
        <v>-120.4</v>
      </c>
      <c r="E70" s="19">
        <v>0</v>
      </c>
      <c r="F70" s="19">
        <v>0</v>
      </c>
      <c r="G70" s="19">
        <v>-129</v>
      </c>
      <c r="H70" s="19">
        <v>0</v>
      </c>
      <c r="I70" s="19">
        <v>-176.3</v>
      </c>
      <c r="J70" s="35">
        <v>-14.46</v>
      </c>
      <c r="K70" s="19">
        <v>-20.44</v>
      </c>
      <c r="L70" s="19">
        <v>-30.04</v>
      </c>
      <c r="M70" s="19">
        <v>-46.86</v>
      </c>
      <c r="N70" s="19">
        <v>0</v>
      </c>
      <c r="O70" s="35">
        <f t="shared" si="15"/>
        <v>-563.3</v>
      </c>
      <c r="P70"/>
      <c r="Q70"/>
      <c r="R70"/>
    </row>
    <row r="71" spans="1:18" ht="18.75" customHeight="1">
      <c r="A71" s="12" t="s">
        <v>71</v>
      </c>
      <c r="B71" s="35">
        <v>-5435.2</v>
      </c>
      <c r="C71" s="35">
        <v>-421.4</v>
      </c>
      <c r="D71" s="19">
        <v>-1999.5</v>
      </c>
      <c r="E71" s="19">
        <v>0</v>
      </c>
      <c r="F71" s="19">
        <v>0</v>
      </c>
      <c r="G71" s="19">
        <v>-2941.2</v>
      </c>
      <c r="H71" s="19">
        <v>0</v>
      </c>
      <c r="I71" s="19">
        <v>-1354.5</v>
      </c>
      <c r="J71" s="35">
        <v>-245.26</v>
      </c>
      <c r="K71" s="19">
        <v>-346.73</v>
      </c>
      <c r="L71" s="19">
        <v>-509.39</v>
      </c>
      <c r="M71" s="19">
        <v>-794.92</v>
      </c>
      <c r="N71" s="19">
        <v>0</v>
      </c>
      <c r="O71" s="35">
        <f t="shared" si="15"/>
        <v>-14048.099999999999</v>
      </c>
      <c r="P71"/>
      <c r="Q71"/>
      <c r="R71"/>
    </row>
    <row r="72" spans="1:18" ht="18.75" customHeight="1">
      <c r="A72" s="12" t="s">
        <v>72</v>
      </c>
      <c r="B72" s="35">
        <v>-121638.86</v>
      </c>
      <c r="C72" s="35">
        <v>-2545.32</v>
      </c>
      <c r="D72" s="19">
        <v>-49873.76</v>
      </c>
      <c r="E72" s="19">
        <v>0</v>
      </c>
      <c r="F72" s="19">
        <v>0</v>
      </c>
      <c r="G72" s="19">
        <v>-198376.54</v>
      </c>
      <c r="H72" s="19">
        <v>0</v>
      </c>
      <c r="I72" s="19">
        <v>-191123.24</v>
      </c>
      <c r="J72" s="35">
        <v>-25669.04</v>
      </c>
      <c r="K72" s="19">
        <v>-36291.85</v>
      </c>
      <c r="L72" s="19">
        <v>-53317.34</v>
      </c>
      <c r="M72" s="19">
        <v>-83204.91</v>
      </c>
      <c r="N72" s="19">
        <v>0</v>
      </c>
      <c r="O72" s="35">
        <f t="shared" si="15"/>
        <v>-762040.86</v>
      </c>
      <c r="P72"/>
      <c r="Q72"/>
      <c r="R72"/>
    </row>
    <row r="73" spans="1:18" ht="18.75" customHeight="1">
      <c r="A73" s="12" t="s">
        <v>73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5"/>
        <v>0</v>
      </c>
      <c r="P73"/>
      <c r="Q73"/>
      <c r="R73"/>
    </row>
    <row r="74" spans="1:18" s="60" customFormat="1" ht="18.75" customHeight="1">
      <c r="A74" s="16" t="s">
        <v>74</v>
      </c>
      <c r="B74" s="57">
        <f aca="true" t="shared" si="18" ref="B74:N74">SUM(B75:B110)</f>
        <v>-13851.36</v>
      </c>
      <c r="C74" s="57">
        <f t="shared" si="18"/>
        <v>-20127.76</v>
      </c>
      <c r="D74" s="35">
        <f t="shared" si="18"/>
        <v>-20076.39</v>
      </c>
      <c r="E74" s="35">
        <f t="shared" si="18"/>
        <v>-114793.04000000001</v>
      </c>
      <c r="F74" s="35">
        <f t="shared" si="18"/>
        <v>-9905.91</v>
      </c>
      <c r="G74" s="35">
        <f t="shared" si="18"/>
        <v>-13330</v>
      </c>
      <c r="H74" s="35">
        <f t="shared" si="18"/>
        <v>-10286.56</v>
      </c>
      <c r="I74" s="35">
        <f t="shared" si="18"/>
        <v>-8412.27</v>
      </c>
      <c r="J74" s="35">
        <f t="shared" si="18"/>
        <v>-3945.45</v>
      </c>
      <c r="K74" s="35">
        <f t="shared" si="18"/>
        <v>-3945.45</v>
      </c>
      <c r="L74" s="35">
        <f t="shared" si="18"/>
        <v>-9092.73</v>
      </c>
      <c r="M74" s="35">
        <f t="shared" si="18"/>
        <v>-12005.45</v>
      </c>
      <c r="N74" s="57">
        <f t="shared" si="18"/>
        <v>-13668.19</v>
      </c>
      <c r="O74" s="57">
        <f t="shared" si="15"/>
        <v>-253440.56000000003</v>
      </c>
      <c r="P74"/>
      <c r="Q74"/>
      <c r="R74"/>
    </row>
    <row r="75" spans="1:18" ht="18.75" customHeight="1">
      <c r="A75" s="12" t="s">
        <v>75</v>
      </c>
      <c r="B75" s="19">
        <v>0</v>
      </c>
      <c r="C75" s="19">
        <v>0</v>
      </c>
      <c r="D75" s="19">
        <v>0</v>
      </c>
      <c r="E75" s="19">
        <v>-46961.64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76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7">
        <f>SUM(B76:N76)</f>
        <v>-20.03</v>
      </c>
      <c r="P76"/>
      <c r="Q76"/>
      <c r="R76"/>
    </row>
    <row r="77" spans="1:18" ht="18.75" customHeight="1">
      <c r="A77" s="12" t="s">
        <v>77</v>
      </c>
      <c r="B77" s="19">
        <v>0</v>
      </c>
      <c r="C77" s="19">
        <v>0</v>
      </c>
      <c r="D77" s="35">
        <v>-1067.75</v>
      </c>
      <c r="E77" s="35">
        <v>-2488.9</v>
      </c>
      <c r="F77" s="35">
        <v>0</v>
      </c>
      <c r="G77" s="19">
        <v>0</v>
      </c>
      <c r="H77" s="35">
        <v>-380.65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7">
        <f>SUM(B77:N77)</f>
        <v>-3937.3</v>
      </c>
      <c r="P77"/>
      <c r="Q77"/>
      <c r="R77"/>
    </row>
    <row r="78" spans="1:18" ht="18.75" customHeight="1">
      <c r="A78" s="12" t="s">
        <v>78</v>
      </c>
      <c r="B78" s="19">
        <v>0</v>
      </c>
      <c r="C78" s="19">
        <v>0</v>
      </c>
      <c r="D78" s="19">
        <v>0</v>
      </c>
      <c r="E78" s="35">
        <v>-60000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5">
        <f>SUM(B78:N78)</f>
        <v>-60000</v>
      </c>
      <c r="P78"/>
      <c r="Q78"/>
      <c r="R78"/>
    </row>
    <row r="79" spans="1:18" ht="18.75" customHeight="1">
      <c r="A79" s="34" t="s">
        <v>79</v>
      </c>
      <c r="B79" s="35">
        <v>-13851.36</v>
      </c>
      <c r="C79" s="35">
        <v>-20107.73</v>
      </c>
      <c r="D79" s="35">
        <v>-19008.64</v>
      </c>
      <c r="E79" s="35">
        <v>-4805</v>
      </c>
      <c r="F79" s="35">
        <v>-9905.91</v>
      </c>
      <c r="G79" s="35">
        <v>-13330</v>
      </c>
      <c r="H79" s="35">
        <v>-9905.91</v>
      </c>
      <c r="I79" s="35">
        <v>-8412.27</v>
      </c>
      <c r="J79" s="35">
        <v>-3945.45</v>
      </c>
      <c r="K79" s="35">
        <v>-3945.45</v>
      </c>
      <c r="L79" s="35">
        <v>-8017.73</v>
      </c>
      <c r="M79" s="35">
        <v>-12005.45</v>
      </c>
      <c r="N79" s="35">
        <v>-13668.19</v>
      </c>
      <c r="O79" s="57">
        <f>SUM(B79:N79)</f>
        <v>-140909.09</v>
      </c>
      <c r="P79"/>
      <c r="Q79"/>
      <c r="R79"/>
    </row>
    <row r="80" spans="1:18" ht="18.75" customHeight="1">
      <c r="A80" s="12" t="s">
        <v>80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/>
      <c r="Q82"/>
      <c r="R82"/>
    </row>
    <row r="83" spans="1:18" ht="18.75" customHeight="1">
      <c r="A83" s="12" t="s">
        <v>83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/>
      <c r="Q83"/>
      <c r="R83"/>
    </row>
    <row r="84" spans="1:18" ht="18.75" customHeight="1">
      <c r="A84" s="12" t="s">
        <v>84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/>
      <c r="Q84"/>
      <c r="R84"/>
    </row>
    <row r="85" spans="1:18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/>
      <c r="Q85"/>
      <c r="R85"/>
    </row>
    <row r="86" spans="1:18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/>
      <c r="Q86"/>
      <c r="R86"/>
    </row>
    <row r="87" spans="1:18" ht="18.75" customHeight="1">
      <c r="A87" s="12" t="s">
        <v>87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/>
      <c r="Q87"/>
      <c r="R87"/>
    </row>
    <row r="88" spans="1:18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35">
        <v>-1075</v>
      </c>
      <c r="M88" s="19">
        <v>0</v>
      </c>
      <c r="N88" s="19">
        <v>0</v>
      </c>
      <c r="O88" s="57">
        <f>SUM(B88:N88)</f>
        <v>-1075</v>
      </c>
      <c r="P88"/>
      <c r="Q88"/>
      <c r="R88"/>
    </row>
    <row r="89" spans="1:18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/>
      <c r="Q90"/>
      <c r="R90"/>
    </row>
    <row r="91" spans="1:18" ht="18.75" customHeight="1">
      <c r="A91" s="12" t="s">
        <v>91</v>
      </c>
      <c r="B91" s="19">
        <v>0</v>
      </c>
      <c r="C91" s="19">
        <v>0</v>
      </c>
      <c r="D91" s="19">
        <v>0</v>
      </c>
      <c r="E91" s="35">
        <v>-537.5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7">
        <f>SUM(B91:N91)</f>
        <v>-537.5</v>
      </c>
      <c r="P91"/>
      <c r="Q91"/>
      <c r="R91"/>
    </row>
    <row r="92" spans="1:18" ht="18.75" customHeight="1">
      <c r="A92" s="12" t="s">
        <v>92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/>
      <c r="Q92"/>
      <c r="R92"/>
    </row>
    <row r="93" spans="1:18" ht="18.75" customHeight="1">
      <c r="A93" s="12" t="s">
        <v>93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/>
      <c r="Q93"/>
      <c r="R93"/>
    </row>
    <row r="94" spans="1:18" ht="18.75" customHeight="1">
      <c r="A94" s="12" t="s">
        <v>94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/>
      <c r="Q94"/>
      <c r="R94"/>
    </row>
    <row r="95" spans="1:18" ht="18.75" customHeight="1">
      <c r="A95" s="12" t="s">
        <v>95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/>
      <c r="Q95"/>
      <c r="R95"/>
    </row>
    <row r="96" spans="1:18" ht="18.75" customHeight="1">
      <c r="A96" s="12" t="s">
        <v>96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47"/>
      <c r="Q96"/>
      <c r="R96"/>
    </row>
    <row r="97" spans="1:18" ht="18.75" customHeight="1">
      <c r="A97" s="12" t="s">
        <v>97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46"/>
      <c r="Q97"/>
      <c r="R97"/>
    </row>
    <row r="98" spans="1:18" ht="18.75" customHeight="1">
      <c r="A98" s="12" t="s">
        <v>98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46"/>
      <c r="Q98"/>
      <c r="R98"/>
    </row>
    <row r="99" spans="1:18" ht="18.75" customHeight="1">
      <c r="A99" s="12" t="s">
        <v>99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46"/>
      <c r="Q99"/>
      <c r="R99"/>
    </row>
    <row r="100" spans="1:18" ht="18.75" customHeight="1">
      <c r="A100" s="12" t="s">
        <v>100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46"/>
      <c r="Q100"/>
      <c r="R100"/>
    </row>
    <row r="101" spans="1:18" ht="18.75" customHeight="1">
      <c r="A101" s="12" t="s">
        <v>101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46"/>
      <c r="Q101"/>
      <c r="R101"/>
    </row>
    <row r="102" spans="1:16" s="60" customFormat="1" ht="18.75" customHeight="1">
      <c r="A102" s="54" t="s">
        <v>102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59"/>
    </row>
    <row r="103" spans="1:18" ht="18.75" customHeight="1">
      <c r="A103" s="54" t="s">
        <v>103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46"/>
      <c r="Q103"/>
      <c r="R103"/>
    </row>
    <row r="104" spans="1:18" ht="18.75" customHeight="1">
      <c r="A104" s="54" t="s">
        <v>104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46"/>
      <c r="Q104"/>
      <c r="R104"/>
    </row>
    <row r="105" spans="1:18" ht="18.75" customHeight="1">
      <c r="A105" s="62" t="s">
        <v>105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46"/>
      <c r="Q105"/>
      <c r="R105"/>
    </row>
    <row r="106" spans="1:18" ht="18.75" customHeight="1">
      <c r="A106" s="15" t="s">
        <v>106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46"/>
      <c r="Q106"/>
      <c r="R106"/>
    </row>
    <row r="107" spans="1:18" ht="18.75" customHeight="1">
      <c r="A107" s="15" t="s">
        <v>107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>SUM(B107:N107)</f>
        <v>0</v>
      </c>
      <c r="P107" s="46"/>
      <c r="Q107"/>
      <c r="R107"/>
    </row>
    <row r="108" spans="1:18" ht="18.75" customHeight="1">
      <c r="A108" s="15" t="s">
        <v>108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6"/>
      <c r="Q108"/>
      <c r="R108"/>
    </row>
    <row r="109" spans="1:18" s="60" customFormat="1" ht="18.75" customHeight="1">
      <c r="A109" s="54" t="s">
        <v>109</v>
      </c>
      <c r="B109" s="19">
        <v>0</v>
      </c>
      <c r="C109" s="19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19">
        <v>0</v>
      </c>
      <c r="K109" s="19">
        <v>0</v>
      </c>
      <c r="L109" s="19">
        <v>0</v>
      </c>
      <c r="M109" s="19">
        <v>0</v>
      </c>
      <c r="N109" s="51">
        <v>0</v>
      </c>
      <c r="O109" s="19">
        <f>SUM(B109:N109)</f>
        <v>0</v>
      </c>
      <c r="P109" s="59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6"/>
    </row>
    <row r="111" spans="1:18" ht="18.75" customHeight="1">
      <c r="A111" s="16" t="s">
        <v>110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19" ref="O111:O118">SUM(B111:N111)</f>
        <v>0</v>
      </c>
      <c r="P111" s="46"/>
      <c r="Q111"/>
      <c r="R111"/>
    </row>
    <row r="112" spans="1:18" ht="18.75" customHeight="1">
      <c r="A112" s="16" t="s">
        <v>111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19"/>
        <v>0</v>
      </c>
      <c r="P112" s="47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19"/>
        <v>0</v>
      </c>
      <c r="P113" s="45"/>
    </row>
    <row r="114" spans="1:16" ht="18.75" customHeight="1">
      <c r="A114" s="16" t="s">
        <v>112</v>
      </c>
      <c r="B114" s="24">
        <f aca="true" t="shared" si="20" ref="B114:G114">+B115+B116</f>
        <v>1519203.5799999996</v>
      </c>
      <c r="C114" s="24">
        <f t="shared" si="20"/>
        <v>2465551.24</v>
      </c>
      <c r="D114" s="24">
        <f t="shared" si="20"/>
        <v>2613603.2499999995</v>
      </c>
      <c r="E114" s="24">
        <f t="shared" si="20"/>
        <v>467608.23</v>
      </c>
      <c r="F114" s="24">
        <f t="shared" si="20"/>
        <v>951784.1099999999</v>
      </c>
      <c r="G114" s="24">
        <f t="shared" si="20"/>
        <v>1304552.39</v>
      </c>
      <c r="H114" s="24">
        <f aca="true" t="shared" si="21" ref="H114:M114">+H115+H116</f>
        <v>1195858.07</v>
      </c>
      <c r="I114" s="24">
        <f t="shared" si="21"/>
        <v>765930.83</v>
      </c>
      <c r="J114" s="24">
        <f t="shared" si="21"/>
        <v>386895.72000000003</v>
      </c>
      <c r="K114" s="24">
        <f t="shared" si="21"/>
        <v>343846.05</v>
      </c>
      <c r="L114" s="24">
        <f t="shared" si="21"/>
        <v>782498.9</v>
      </c>
      <c r="M114" s="24">
        <f t="shared" si="21"/>
        <v>1179279.03</v>
      </c>
      <c r="N114" s="24">
        <f>+N115+N116</f>
        <v>1463401.61</v>
      </c>
      <c r="O114" s="41">
        <f t="shared" si="19"/>
        <v>15440013.01</v>
      </c>
      <c r="P114" s="63"/>
    </row>
    <row r="115" spans="1:16" ht="18" customHeight="1">
      <c r="A115" s="16" t="s">
        <v>113</v>
      </c>
      <c r="B115" s="24">
        <f aca="true" t="shared" si="22" ref="B115:G115">+B50+B67+B74+B111</f>
        <v>1502486.5899999996</v>
      </c>
      <c r="C115" s="24">
        <f t="shared" si="22"/>
        <v>2442399.47</v>
      </c>
      <c r="D115" s="24">
        <f t="shared" si="22"/>
        <v>2605494.2799999993</v>
      </c>
      <c r="E115" s="24">
        <f t="shared" si="22"/>
        <v>467608.23</v>
      </c>
      <c r="F115" s="24">
        <f t="shared" si="22"/>
        <v>939252.0399999999</v>
      </c>
      <c r="G115" s="24">
        <f t="shared" si="22"/>
        <v>1281470.18</v>
      </c>
      <c r="H115" s="24">
        <f aca="true" t="shared" si="23" ref="H115:M115">+H50+H67+H74+H111</f>
        <v>1195858.07</v>
      </c>
      <c r="I115" s="24">
        <f t="shared" si="23"/>
        <v>757191.14</v>
      </c>
      <c r="J115" s="24">
        <f t="shared" si="23"/>
        <v>385383.08</v>
      </c>
      <c r="K115" s="24">
        <f t="shared" si="23"/>
        <v>336006.45999999996</v>
      </c>
      <c r="L115" s="24">
        <f t="shared" si="23"/>
        <v>781035.4600000001</v>
      </c>
      <c r="M115" s="24">
        <f t="shared" si="23"/>
        <v>1170758.12</v>
      </c>
      <c r="N115" s="24">
        <f>+N50+N67+N74+N111</f>
        <v>1453422.3800000001</v>
      </c>
      <c r="O115" s="41">
        <f t="shared" si="19"/>
        <v>15318365.500000002</v>
      </c>
      <c r="P115" s="45"/>
    </row>
    <row r="116" spans="1:16" ht="18.75" customHeight="1">
      <c r="A116" s="16" t="s">
        <v>114</v>
      </c>
      <c r="B116" s="24">
        <f aca="true" t="shared" si="24" ref="B116:G116">IF(+B62+B112+B117&lt;0,0,(B62+B112+B117))</f>
        <v>16716.99</v>
      </c>
      <c r="C116" s="24">
        <f t="shared" si="24"/>
        <v>23151.77</v>
      </c>
      <c r="D116" s="24">
        <f t="shared" si="24"/>
        <v>8108.97</v>
      </c>
      <c r="E116" s="24">
        <f t="shared" si="24"/>
        <v>0</v>
      </c>
      <c r="F116" s="24">
        <f t="shared" si="24"/>
        <v>12532.07</v>
      </c>
      <c r="G116" s="24">
        <f t="shared" si="24"/>
        <v>23082.21</v>
      </c>
      <c r="H116" s="24">
        <f aca="true" t="shared" si="25" ref="H116:M116">IF(+H62+H112+H117&lt;0,0,(H62+H112+H117))</f>
        <v>0</v>
      </c>
      <c r="I116" s="24">
        <f t="shared" si="25"/>
        <v>8739.69</v>
      </c>
      <c r="J116" s="24">
        <f t="shared" si="25"/>
        <v>1512.64</v>
      </c>
      <c r="K116" s="24">
        <f t="shared" si="25"/>
        <v>7839.59</v>
      </c>
      <c r="L116" s="24">
        <f t="shared" si="25"/>
        <v>1463.44</v>
      </c>
      <c r="M116" s="24">
        <f t="shared" si="25"/>
        <v>8520.91</v>
      </c>
      <c r="N116" s="24">
        <f>IF(+N62+N112+N117&lt;0,0,(N62+N112+N117))</f>
        <v>9979.23</v>
      </c>
      <c r="O116" s="41">
        <f t="shared" si="19"/>
        <v>121647.51000000001</v>
      </c>
      <c r="P116" s="64"/>
    </row>
    <row r="117" spans="1:17" ht="18.75" customHeight="1">
      <c r="A117" s="16" t="s">
        <v>115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57"/>
      <c r="L117" s="57"/>
      <c r="M117" s="57"/>
      <c r="N117" s="19">
        <v>0</v>
      </c>
      <c r="O117" s="31">
        <f t="shared" si="19"/>
        <v>0</v>
      </c>
      <c r="Q117" s="48"/>
    </row>
    <row r="118" spans="1:18" ht="18.75" customHeight="1">
      <c r="A118" s="16" t="s">
        <v>116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1">
        <f t="shared" si="19"/>
        <v>0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0">
        <v>0</v>
      </c>
      <c r="C121" s="40">
        <v>0</v>
      </c>
      <c r="D121" s="40">
        <v>0</v>
      </c>
      <c r="E121" s="40"/>
      <c r="F121" s="40"/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/>
    </row>
    <row r="122" spans="1:16" ht="18.75" customHeight="1">
      <c r="A122" s="25" t="s">
        <v>117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SUM(O123:O154)</f>
        <v>15440012.980000002</v>
      </c>
      <c r="P122" s="45"/>
    </row>
    <row r="123" spans="1:15" ht="18.75" customHeight="1">
      <c r="A123" s="26" t="s">
        <v>118</v>
      </c>
      <c r="B123" s="27">
        <v>188061.5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6" ref="O123:O143">SUM(B123:N123)</f>
        <v>188061.5</v>
      </c>
    </row>
    <row r="124" spans="1:15" ht="18.75" customHeight="1">
      <c r="A124" s="26" t="s">
        <v>119</v>
      </c>
      <c r="B124" s="27">
        <v>1331142.07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6"/>
        <v>1331142.07</v>
      </c>
    </row>
    <row r="125" spans="1:15" ht="18.75" customHeight="1">
      <c r="A125" s="26" t="s">
        <v>120</v>
      </c>
      <c r="B125" s="38">
        <v>0</v>
      </c>
      <c r="C125" s="27">
        <v>2465551.23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6"/>
        <v>2465551.23</v>
      </c>
    </row>
    <row r="126" spans="1:15" ht="18.75" customHeight="1">
      <c r="A126" s="26" t="s">
        <v>121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6"/>
        <v>0</v>
      </c>
    </row>
    <row r="127" spans="1:15" ht="18.75" customHeight="1">
      <c r="A127" s="26" t="s">
        <v>122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6"/>
        <v>0</v>
      </c>
    </row>
    <row r="128" spans="1:15" ht="18.75" customHeight="1">
      <c r="A128" s="26" t="s">
        <v>123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6"/>
        <v>0</v>
      </c>
    </row>
    <row r="129" spans="1:15" ht="18.75" customHeight="1">
      <c r="A129" s="26" t="s">
        <v>124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6"/>
        <v>0</v>
      </c>
    </row>
    <row r="130" spans="1:15" ht="18.75" customHeight="1">
      <c r="A130" s="26" t="s">
        <v>125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6"/>
        <v>0</v>
      </c>
    </row>
    <row r="131" spans="1:15" ht="18.75" customHeight="1">
      <c r="A131" s="26" t="s">
        <v>126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6"/>
        <v>0</v>
      </c>
    </row>
    <row r="132" spans="1:15" ht="18.75" customHeight="1">
      <c r="A132" s="26" t="s">
        <v>127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6"/>
        <v>0</v>
      </c>
    </row>
    <row r="133" spans="1:15" ht="18.75" customHeight="1">
      <c r="A133" s="26" t="s">
        <v>128</v>
      </c>
      <c r="B133" s="58">
        <v>0</v>
      </c>
      <c r="C133" s="58">
        <v>0</v>
      </c>
      <c r="D133" s="58">
        <v>0</v>
      </c>
      <c r="E133" s="58">
        <v>0</v>
      </c>
      <c r="F133" s="58">
        <v>0</v>
      </c>
      <c r="G133" s="58">
        <v>0</v>
      </c>
      <c r="H133" s="38">
        <v>0</v>
      </c>
      <c r="I133" s="38">
        <v>0</v>
      </c>
      <c r="J133" s="58">
        <v>0</v>
      </c>
      <c r="K133" s="38">
        <v>0</v>
      </c>
      <c r="L133" s="38">
        <v>0</v>
      </c>
      <c r="M133" s="38">
        <v>0</v>
      </c>
      <c r="N133" s="58">
        <v>0</v>
      </c>
      <c r="O133" s="39">
        <f t="shared" si="26"/>
        <v>0</v>
      </c>
    </row>
    <row r="134" spans="1:15" ht="18.75" customHeight="1">
      <c r="A134" s="26" t="s">
        <v>129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8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6"/>
        <v>0</v>
      </c>
    </row>
    <row r="135" spans="1:15" ht="18.75" customHeight="1">
      <c r="A135" s="26" t="s">
        <v>130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8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6"/>
        <v>0</v>
      </c>
    </row>
    <row r="136" spans="1:15" ht="18.75" customHeight="1">
      <c r="A136" s="26" t="s">
        <v>131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8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6"/>
        <v>0</v>
      </c>
    </row>
    <row r="137" spans="1:15" ht="18.75" customHeight="1">
      <c r="A137" s="26" t="s">
        <v>132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8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6"/>
        <v>0</v>
      </c>
    </row>
    <row r="138" spans="1:15" ht="18.75" customHeight="1">
      <c r="A138" s="26" t="s">
        <v>133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8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6"/>
        <v>0</v>
      </c>
    </row>
    <row r="139" spans="1:18" ht="18.75" customHeight="1">
      <c r="A139" s="26" t="s">
        <v>134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8">
        <v>0</v>
      </c>
      <c r="K139" s="38">
        <v>0</v>
      </c>
      <c r="L139" s="38">
        <v>0</v>
      </c>
      <c r="M139" s="38">
        <v>0</v>
      </c>
      <c r="N139" s="27">
        <v>529562.71</v>
      </c>
      <c r="O139" s="39">
        <f t="shared" si="26"/>
        <v>529562.71</v>
      </c>
      <c r="R139"/>
    </row>
    <row r="140" spans="1:18" ht="18.75" customHeight="1">
      <c r="A140" s="26" t="s">
        <v>135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8">
        <v>0</v>
      </c>
      <c r="K140" s="38">
        <v>0</v>
      </c>
      <c r="L140" s="38">
        <v>0</v>
      </c>
      <c r="M140" s="38">
        <v>0</v>
      </c>
      <c r="N140" s="27">
        <v>933838.9</v>
      </c>
      <c r="O140" s="39">
        <f t="shared" si="26"/>
        <v>933838.9</v>
      </c>
      <c r="R140"/>
    </row>
    <row r="141" spans="1:15" ht="18.75" customHeight="1">
      <c r="A141" s="26" t="s">
        <v>136</v>
      </c>
      <c r="B141" s="38">
        <v>0</v>
      </c>
      <c r="C141" s="38">
        <v>0</v>
      </c>
      <c r="D141" s="38">
        <v>0</v>
      </c>
      <c r="E141" s="27">
        <v>467608.23</v>
      </c>
      <c r="F141" s="38">
        <v>0</v>
      </c>
      <c r="G141" s="38">
        <v>0</v>
      </c>
      <c r="H141" s="38">
        <v>0</v>
      </c>
      <c r="I141" s="38">
        <v>0</v>
      </c>
      <c r="J141" s="58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6"/>
        <v>467608.23</v>
      </c>
    </row>
    <row r="142" spans="1:15" ht="18.75" customHeight="1">
      <c r="A142" s="26" t="s">
        <v>137</v>
      </c>
      <c r="B142" s="38">
        <v>0</v>
      </c>
      <c r="C142" s="38">
        <v>0</v>
      </c>
      <c r="D142" s="38">
        <v>0</v>
      </c>
      <c r="E142" s="38">
        <v>0</v>
      </c>
      <c r="F142" s="27">
        <v>951784.11</v>
      </c>
      <c r="G142" s="38">
        <v>0</v>
      </c>
      <c r="H142" s="38">
        <v>0</v>
      </c>
      <c r="I142" s="38">
        <v>0</v>
      </c>
      <c r="J142" s="58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6"/>
        <v>951784.11</v>
      </c>
    </row>
    <row r="143" spans="1:17" ht="18.75" customHeight="1">
      <c r="A143" s="26" t="s">
        <v>138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1195858.07</v>
      </c>
      <c r="I143" s="38">
        <v>0</v>
      </c>
      <c r="J143" s="58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6"/>
        <v>1195858.07</v>
      </c>
      <c r="P143" s="71"/>
      <c r="Q143" s="71"/>
    </row>
    <row r="144" spans="1:15" ht="18.75" customHeight="1">
      <c r="A144" s="26" t="s">
        <v>145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 aca="true" t="shared" si="27" ref="O144:O154">SUM(B144:N144)</f>
        <v>0</v>
      </c>
    </row>
    <row r="145" spans="1:15" ht="18" customHeight="1">
      <c r="A145" s="26" t="s">
        <v>146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9">
        <f t="shared" si="27"/>
        <v>0</v>
      </c>
    </row>
    <row r="146" spans="1:15" ht="18" customHeight="1">
      <c r="A146" s="26" t="s">
        <v>147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27">
        <v>386895.72</v>
      </c>
      <c r="K146" s="38">
        <v>0</v>
      </c>
      <c r="L146" s="38">
        <v>0</v>
      </c>
      <c r="M146" s="38">
        <v>0</v>
      </c>
      <c r="N146" s="38">
        <v>0</v>
      </c>
      <c r="O146" s="39">
        <f t="shared" si="27"/>
        <v>386895.72</v>
      </c>
    </row>
    <row r="147" spans="1:15" ht="18" customHeight="1">
      <c r="A147" s="26" t="s">
        <v>148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27">
        <v>343846.05</v>
      </c>
      <c r="L147" s="38">
        <v>0</v>
      </c>
      <c r="M147" s="38">
        <v>0</v>
      </c>
      <c r="N147" s="38">
        <v>0</v>
      </c>
      <c r="O147" s="39">
        <f t="shared" si="27"/>
        <v>343846.05</v>
      </c>
    </row>
    <row r="148" spans="1:16" ht="18" customHeight="1">
      <c r="A148" s="26" t="s">
        <v>149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/>
      <c r="M148" s="38">
        <v>0</v>
      </c>
      <c r="N148" s="38">
        <v>0</v>
      </c>
      <c r="O148" s="39">
        <f t="shared" si="27"/>
        <v>0</v>
      </c>
      <c r="P148"/>
    </row>
    <row r="149" spans="1:15" ht="18" customHeight="1">
      <c r="A149" s="26" t="s">
        <v>153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9">
        <f t="shared" si="27"/>
        <v>0</v>
      </c>
    </row>
    <row r="150" spans="1:15" ht="18" customHeight="1">
      <c r="A150" s="26" t="s">
        <v>154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27">
        <v>1304552.39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9">
        <f t="shared" si="27"/>
        <v>1304552.39</v>
      </c>
    </row>
    <row r="151" spans="1:15" ht="18" customHeight="1">
      <c r="A151" s="26" t="s">
        <v>155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27">
        <v>765930.83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9">
        <f t="shared" si="27"/>
        <v>765930.83</v>
      </c>
    </row>
    <row r="152" spans="1:15" ht="18" customHeight="1">
      <c r="A152" s="26" t="s">
        <v>156</v>
      </c>
      <c r="B152" s="38">
        <v>0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27">
        <v>782498.89</v>
      </c>
      <c r="M152" s="38">
        <v>0</v>
      </c>
      <c r="N152" s="38">
        <v>0</v>
      </c>
      <c r="O152" s="39">
        <f t="shared" si="27"/>
        <v>782498.89</v>
      </c>
    </row>
    <row r="153" spans="1:15" ht="18" customHeight="1">
      <c r="A153" s="26" t="s">
        <v>157</v>
      </c>
      <c r="B153" s="38">
        <v>0</v>
      </c>
      <c r="C153" s="38">
        <v>0</v>
      </c>
      <c r="D153" s="73">
        <v>2613603.25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9">
        <f t="shared" si="27"/>
        <v>2613603.25</v>
      </c>
    </row>
    <row r="154" spans="1:15" ht="18" customHeight="1">
      <c r="A154" s="76" t="s">
        <v>160</v>
      </c>
      <c r="B154" s="75">
        <v>0</v>
      </c>
      <c r="C154" s="75">
        <v>0</v>
      </c>
      <c r="D154" s="75">
        <v>0</v>
      </c>
      <c r="E154" s="75">
        <v>0</v>
      </c>
      <c r="F154" s="75">
        <v>0</v>
      </c>
      <c r="G154" s="75">
        <v>0</v>
      </c>
      <c r="H154" s="75">
        <v>0</v>
      </c>
      <c r="I154" s="75">
        <v>0</v>
      </c>
      <c r="J154" s="75">
        <v>0</v>
      </c>
      <c r="K154" s="75">
        <v>0</v>
      </c>
      <c r="L154" s="75">
        <v>0</v>
      </c>
      <c r="M154" s="77">
        <v>1179279.03</v>
      </c>
      <c r="N154" s="75">
        <v>0</v>
      </c>
      <c r="O154" s="74">
        <f t="shared" si="27"/>
        <v>1179279.03</v>
      </c>
    </row>
    <row r="155" ht="18" customHeight="1"/>
    <row r="156" ht="18" customHeight="1"/>
    <row r="157" ht="18" customHeight="1"/>
    <row r="158" ht="18" customHeight="1"/>
    <row r="159" ht="18" customHeight="1"/>
    <row r="160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2019-06-04T13:00:45Z</dcterms:modified>
  <cp:category/>
  <cp:version/>
  <cp:contentType/>
  <cp:contentStatus/>
</cp:coreProperties>
</file>