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CONCESSÃO'!$A$1:$Q$143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<sst xmlns="http://schemas.openxmlformats.org/spreadsheetml/2006/main" count="173" uniqueCount="165">
  <si>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</si>
  <si>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</si>
  <si>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</si>
  <si>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</si>
  <si>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</si>
  <si>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</si>
  <si>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</si>
  <si>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</si>
  <si>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</si>
  <si>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</si>
  <si>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</si>
  <si>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</si>
  <si>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</si>
  <si>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</si>
  <si>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</si>
  <si>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</si>
  <si>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</si>
  <si>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</si>
  <si>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</si>
  <si>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</si>
  <si>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</si>
  <si>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</si>
  <si>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</si>
  <si>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</si>
  <si>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</si>
  <si>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</si>
  <si>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</si>
  <si>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</si>
  <si>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</si>
  <si>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</si>
  <si>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</si>
  <si>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</si>
  <si>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</si>
  <si>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</si>
  <si>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</si>
  <si>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</si>
  <si>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</si>
  <si>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</si>
  <si>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</si>
  <si>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</si>
  <si>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</si>
  <si>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</si>
  <si>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</si>
  <si>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</si>
  <si>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</si>
  <si>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</si>
  <si>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</si>
  <si>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</si>
  <si>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</si>
  <si>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</si>
  <si>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</si>
  <si>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</si>
  <si>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</si>
  <si>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</si>
  <si>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</si>
  <si>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</si>
  <si>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</si>
  <si>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</si>
  <si>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</si>
  <si>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</si>
  <si>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</si>
  <si>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</si>
  <si>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</si>
  <si>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</si>
  <si>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</si>
  <si>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</si>
  <si>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</si>
  <si>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</si>
  <si>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</si>
  <si>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</si>
  <si>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</si>
  <si>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</si>
  <si>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</si>
  <si>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</si>
  <si>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</si>
  <si>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</si>
  <si>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</si>
  <si>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</si>
  <si>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</si>
  <si>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</si>
  <si>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</si>
  <si>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</si>
  <si>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</si>
  <si>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</si>
  <si>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</si>
  <si>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</si>
  <si>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</si>
  <si>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</si>
  <si>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</si>
  <si>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</si>
  <si>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</si>
  <si>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</si>
  <si>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</si>
  <si>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</si>
  <si>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</si>
  <si>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</si>
  <si>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</si>
  <si>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</si>
  <si>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</si>
  <si>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</si>
  <si>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</si>
  <si>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</si>
  <si>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</si>
  <si>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</si>
  <si>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</si>
  <si>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</si>
  <si>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</si>
  <si>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</si>
  <si>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</si>
  <si>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</si>
  <si>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</si>
  <si>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</si>
  <si>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</si>
  <si>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</si>
  <si>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</si>
  <si>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</si>
  <si>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</si>
  <si>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</si>
  <si>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</si>
  <si>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</si>
  <si>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</si>
  <si>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</si>
  <si>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</si>
  <si>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</si>
  <si>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</si>
  <si>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</si>
  <si>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</si>
  <si>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</si>
  <si>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</si>
  <si>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</si>
  <si>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</si>
  <si>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</si>
  <si>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</si>
  <si>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</si>
  <si>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</si>
  <si>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</si>
  <si>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</si>
  <si>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</si>
  <si>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</si>
  <si>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</si>
  <si>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</si>
  <si>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</si>
  <si>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</si>
  <si>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</si>
  <si>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</si>
  <si>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</si>
  <si>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</si>
  <si>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</si>
  <si>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</si>
  <si>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</si>
  <si>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</si>
  <si>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</si>
  <si>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</si>
  <si>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</si>
  <si>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</si>
  <si>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</si>
  <si>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</si>
  <si>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24/05/19 - VENCIMENTO 31/05/19</t>
  </si>
  <si>
    <t>Campo Belo</t>
  </si>
  <si>
    <t>9.32. Viação Campo Belo Ltda</t>
  </si>
  <si>
    <t>City</t>
  </si>
  <si>
    <t>Ambiental</t>
  </si>
  <si>
    <t>7.3. Revisão de Remuneração pelo Transporte Coletivo (1)</t>
  </si>
  <si>
    <t>Nota:</t>
  </si>
  <si>
    <t>(1) Revisão remuneração da rede da madrugada, mês de abril/19.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</si>
</sst>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3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left" vertical="center" indent="1"/>
    </xf>
    <xf numFmtId="172" fontId="31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1" fillId="0" borderId="4" xfId="53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72" fontId="31" fillId="0" borderId="4" xfId="53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1" fillId="0" borderId="4" xfId="0" applyFont="1" applyFill="1" applyBorder="1" applyAlignment="1">
      <alignment horizontal="left" vertical="center" indent="2"/>
    </xf>
    <xf numFmtId="172" fontId="31" fillId="0" borderId="4" xfId="0" applyNumberFormat="1" applyFont="1" applyFill="1" applyBorder="1" applyAlignment="1">
      <alignment vertical="center"/>
    </xf>
    <xf numFmtId="171" fontId="31" fillId="0" borderId="4" xfId="53" applyFont="1" applyFill="1" applyBorder="1" applyAlignment="1">
      <alignment vertical="center"/>
    </xf>
    <xf numFmtId="171" fontId="31" fillId="0" borderId="4" xfId="46" applyNumberFormat="1" applyFont="1" applyFill="1" applyBorder="1" applyAlignment="1">
      <alignment horizontal="center" vertical="center"/>
    </xf>
    <xf numFmtId="171" fontId="31" fillId="0" borderId="4" xfId="46" applyNumberFormat="1" applyFont="1" applyFill="1" applyBorder="1" applyAlignment="1">
      <alignment vertical="center"/>
    </xf>
    <xf numFmtId="0" fontId="31" fillId="34" borderId="4" xfId="0" applyFont="1" applyFill="1" applyBorder="1" applyAlignment="1">
      <alignment horizontal="left" vertical="center" indent="1"/>
    </xf>
    <xf numFmtId="44" fontId="31" fillId="34" borderId="4" xfId="46" applyFont="1" applyFill="1" applyBorder="1" applyAlignment="1">
      <alignment horizontal="center" vertical="center"/>
    </xf>
    <xf numFmtId="44" fontId="31" fillId="0" borderId="4" xfId="46" applyFont="1" applyFill="1" applyBorder="1" applyAlignment="1">
      <alignment horizontal="center"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1" fillId="0" borderId="4" xfId="0" applyFont="1" applyFill="1" applyBorder="1" applyAlignment="1">
      <alignment horizontal="left" vertical="center" wrapText="1" indent="2"/>
    </xf>
    <xf numFmtId="171" fontId="31" fillId="0" borderId="4" xfId="53" applyFont="1" applyFill="1" applyBorder="1" applyAlignment="1">
      <alignment horizontal="center" vertical="center"/>
    </xf>
    <xf numFmtId="173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1"/>
    </xf>
    <xf numFmtId="0" fontId="31" fillId="0" borderId="4" xfId="0" applyFont="1" applyFill="1" applyBorder="1" applyAlignment="1">
      <alignment horizontal="left" vertical="center" wrapText="1" indent="3"/>
    </xf>
    <xf numFmtId="174" fontId="31" fillId="0" borderId="4" xfId="46" applyNumberFormat="1" applyFont="1" applyFill="1" applyBorder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1" fillId="0" borderId="13" xfId="46" applyNumberFormat="1" applyFont="1" applyFill="1" applyBorder="1" applyAlignment="1">
      <alignment vertical="center"/>
    </xf>
    <xf numFmtId="174" fontId="31" fillId="0" borderId="4" xfId="46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indent="2"/>
    </xf>
    <xf numFmtId="171" fontId="31" fillId="0" borderId="15" xfId="46" applyNumberFormat="1" applyFont="1" applyFill="1" applyBorder="1" applyAlignment="1">
      <alignment horizontal="center" vertical="center"/>
    </xf>
    <xf numFmtId="0" fontId="31" fillId="35" borderId="4" xfId="0" applyFont="1" applyFill="1" applyBorder="1" applyAlignment="1">
      <alignment horizontal="left" vertical="center" wrapText="1" indent="2"/>
    </xf>
    <xf numFmtId="171" fontId="31" fillId="35" borderId="4" xfId="46" applyNumberFormat="1" applyFont="1" applyFill="1" applyBorder="1" applyAlignment="1">
      <alignment horizontal="center" vertical="center"/>
    </xf>
    <xf numFmtId="0" fontId="31" fillId="35" borderId="4" xfId="0" applyFont="1" applyFill="1" applyBorder="1" applyAlignment="1">
      <alignment horizontal="left" vertical="center" indent="2"/>
    </xf>
    <xf numFmtId="44" fontId="31" fillId="35" borderId="4" xfId="46" applyFont="1" applyFill="1" applyBorder="1" applyAlignment="1">
      <alignment horizontal="center" vertical="center"/>
    </xf>
    <xf numFmtId="0" fontId="31" fillId="35" borderId="4" xfId="0" applyFont="1" applyFill="1" applyBorder="1" applyAlignment="1">
      <alignment horizontal="left" vertical="center" indent="3"/>
    </xf>
    <xf numFmtId="172" fontId="31" fillId="35" borderId="4" xfId="46" applyNumberFormat="1" applyFont="1" applyFill="1" applyBorder="1" applyAlignment="1">
      <alignment horizontal="center" vertical="center"/>
    </xf>
    <xf numFmtId="0" fontId="31" fillId="35" borderId="4" xfId="0" applyFont="1" applyFill="1" applyBorder="1" applyAlignment="1">
      <alignment horizontal="left" vertical="center" wrapText="1" indent="3"/>
    </xf>
    <xf numFmtId="174" fontId="31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172" fontId="31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0" fontId="31" fillId="35" borderId="4" xfId="0" applyFont="1" applyFill="1" applyBorder="1" applyAlignment="1">
      <alignment horizontal="left" vertical="center" indent="4"/>
    </xf>
    <xf numFmtId="172" fontId="31" fillId="35" borderId="4" xfId="53" applyNumberFormat="1" applyFont="1" applyFill="1" applyBorder="1" applyAlignment="1">
      <alignment vertical="center"/>
    </xf>
    <xf numFmtId="172" fontId="31" fillId="35" borderId="4" xfId="53" applyNumberFormat="1" applyFont="1" applyFill="1" applyBorder="1" applyAlignment="1">
      <alignment horizontal="center"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71" fontId="0" fillId="0" borderId="0" xfId="53" applyFont="1" applyFill="1" applyAlignment="1">
      <alignment vertical="center"/>
    </xf>
    <xf numFmtId="172" fontId="0" fillId="0" borderId="0" xfId="53" applyNumberFormat="1" applyFont="1" applyFill="1" applyAlignment="1">
      <alignment vertical="center"/>
    </xf>
    <xf numFmtId="44" fontId="0" fillId="0" borderId="15" xfId="46" applyFont="1" applyBorder="1" applyAlignment="1">
      <alignment vertical="center"/>
    </xf>
    <xf numFmtId="171" fontId="0" fillId="0" borderId="0" xfId="53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21</xdr:row>
      <xdr:rowOff>0</xdr:rowOff>
    </xdr:from>
    <xdr:to>
      <xdr:col>18</xdr:col>
      <xdr:colOff>47625</xdr:colOff>
      <xdr:row>21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0" y="4943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56"/>
  <sheetViews>
    <sheetView showGridLines="0" tabSelected="1" zoomScale="80" zoomScaleNormal="80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82.00390625" style="1" bestFit="1" customWidth="1"/>
    <col min="2" max="3" width="17.375" style="1" customWidth="1"/>
    <col min="4" max="4" width="16.00390625" style="1" customWidth="1"/>
    <col min="5" max="16" width="17.375" style="1" customWidth="1"/>
    <col min="17" max="17" width="18.75390625" style="1" customWidth="1"/>
    <col min="18" max="18" width="9.00390625" style="1" customWidth="1"/>
    <col min="19" max="19" width="14.875" style="1" bestFit="1" customWidth="1"/>
    <col min="20" max="16384" width="9.00390625" style="1" customWidth="1"/>
  </cols>
  <sheetData>
    <row r="1" spans="1:17" ht="2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1">
      <c r="A2" s="71" t="s">
        <v>157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.75">
      <c r="A3" s="4"/>
      <c r="B3" s="5"/>
      <c r="C3" s="4" t="s">
        <v>10</v>
      </c>
      <c r="D3" s="4"/>
      <c r="E3" s="6">
        <v>4.3</v>
      </c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5.75">
      <c r="A4" s="72" t="s">
        <v>11</v>
      </c>
      <c r="B4" s="74" t="s">
        <v>30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3" t="s">
        <v>12</v>
      </c>
    </row>
    <row r="5" spans="1:17" ht="38.25">
      <c r="A5" s="72"/>
      <c r="B5" s="28" t="s">
        <v>7</v>
      </c>
      <c r="C5" s="28" t="s">
        <v>8</v>
      </c>
      <c r="D5" s="28" t="s">
        <v>160</v>
      </c>
      <c r="E5" s="60" t="s">
        <v>151</v>
      </c>
      <c r="F5" s="60" t="s">
        <v>29</v>
      </c>
      <c r="G5" s="60" t="s">
        <v>28</v>
      </c>
      <c r="H5" s="28" t="s">
        <v>149</v>
      </c>
      <c r="I5" s="28" t="s">
        <v>141</v>
      </c>
      <c r="J5" s="28" t="s">
        <v>150</v>
      </c>
      <c r="K5" s="28" t="s">
        <v>161</v>
      </c>
      <c r="L5" s="28" t="s">
        <v>158</v>
      </c>
      <c r="M5" s="28" t="s">
        <v>142</v>
      </c>
      <c r="N5" s="28" t="s">
        <v>143</v>
      </c>
      <c r="O5" s="28" t="s">
        <v>151</v>
      </c>
      <c r="P5" s="28" t="s">
        <v>9</v>
      </c>
      <c r="Q5" s="72"/>
    </row>
    <row r="6" spans="1:17" ht="18.75" customHeight="1">
      <c r="A6" s="72"/>
      <c r="B6" s="3" t="s">
        <v>0</v>
      </c>
      <c r="C6" s="3" t="s">
        <v>1</v>
      </c>
      <c r="D6" s="3" t="s">
        <v>2</v>
      </c>
      <c r="E6" s="3" t="s">
        <v>2</v>
      </c>
      <c r="F6" s="3" t="s">
        <v>140</v>
      </c>
      <c r="G6" s="3" t="s">
        <v>140</v>
      </c>
      <c r="H6" s="3" t="s">
        <v>3</v>
      </c>
      <c r="I6" s="3" t="s">
        <v>4</v>
      </c>
      <c r="J6" s="3" t="s">
        <v>4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6</v>
      </c>
      <c r="Q6" s="72"/>
    </row>
    <row r="7" spans="1:17" ht="17.25" customHeight="1">
      <c r="A7" s="8" t="s">
        <v>24</v>
      </c>
      <c r="B7" s="9">
        <f aca="true" t="shared" si="0" ref="B7:Q7">+B8+B20+B24+B27</f>
        <v>542618</v>
      </c>
      <c r="C7" s="9">
        <f t="shared" si="0"/>
        <v>722846</v>
      </c>
      <c r="D7" s="9">
        <f t="shared" si="0"/>
        <v>0</v>
      </c>
      <c r="E7" s="9">
        <f t="shared" si="0"/>
        <v>704489</v>
      </c>
      <c r="F7" s="9">
        <f>+F8+F20+F24+F27</f>
        <v>110969</v>
      </c>
      <c r="G7" s="9">
        <f>+G8+G20+G24+G27</f>
        <v>300384</v>
      </c>
      <c r="H7" s="9">
        <f t="shared" si="0"/>
        <v>460594</v>
      </c>
      <c r="I7" s="9">
        <f t="shared" si="0"/>
        <v>343243</v>
      </c>
      <c r="J7" s="9">
        <f t="shared" si="0"/>
        <v>289840</v>
      </c>
      <c r="K7" s="9">
        <f>+K8+K20+K24+K27</f>
        <v>0</v>
      </c>
      <c r="L7" s="9">
        <f t="shared" si="0"/>
        <v>457314</v>
      </c>
      <c r="M7" s="9">
        <f>+M8+M20+M24+M27</f>
        <v>143058</v>
      </c>
      <c r="N7" s="9">
        <f>+N8+N20+N24+N27</f>
        <v>149138</v>
      </c>
      <c r="O7" s="9">
        <f>+O8+O20+O24+O27</f>
        <v>310926</v>
      </c>
      <c r="P7" s="9">
        <f t="shared" si="0"/>
        <v>478167</v>
      </c>
      <c r="Q7" s="9">
        <f t="shared" si="0"/>
        <v>5013586</v>
      </c>
    </row>
    <row r="8" spans="1:17" ht="17.25" customHeight="1">
      <c r="A8" s="10" t="s">
        <v>35</v>
      </c>
      <c r="B8" s="11">
        <f>B9+B12+B16</f>
        <v>282166</v>
      </c>
      <c r="C8" s="11">
        <f aca="true" t="shared" si="1" ref="C8:P8">C9+C12+C16</f>
        <v>385006</v>
      </c>
      <c r="D8" s="11">
        <f t="shared" si="1"/>
        <v>0</v>
      </c>
      <c r="E8" s="11">
        <f t="shared" si="1"/>
        <v>348268</v>
      </c>
      <c r="F8" s="11">
        <f>F9+F12+F16</f>
        <v>53375</v>
      </c>
      <c r="G8" s="11">
        <f>G9+G12+G16</f>
        <v>148224</v>
      </c>
      <c r="H8" s="11">
        <f t="shared" si="1"/>
        <v>245282</v>
      </c>
      <c r="I8" s="11">
        <f t="shared" si="1"/>
        <v>189842</v>
      </c>
      <c r="J8" s="11">
        <f t="shared" si="1"/>
        <v>139375</v>
      </c>
      <c r="K8" s="11">
        <f>K9+K12+K16</f>
        <v>0</v>
      </c>
      <c r="L8" s="11">
        <f t="shared" si="1"/>
        <v>244033</v>
      </c>
      <c r="M8" s="11">
        <f>M9+M12+M16</f>
        <v>80799</v>
      </c>
      <c r="N8" s="11">
        <f>N9+N12+N16</f>
        <v>81963</v>
      </c>
      <c r="O8" s="11">
        <f>O9+O12+O16</f>
        <v>155237</v>
      </c>
      <c r="P8" s="11">
        <f t="shared" si="1"/>
        <v>272324</v>
      </c>
      <c r="Q8" s="11">
        <f aca="true" t="shared" si="2" ref="Q8:Q27">SUM(B8:P8)</f>
        <v>2625894</v>
      </c>
    </row>
    <row r="9" spans="1:17" ht="17.25" customHeight="1">
      <c r="A9" s="15" t="s">
        <v>13</v>
      </c>
      <c r="B9" s="13">
        <f>+B10+B11</f>
        <v>32612</v>
      </c>
      <c r="C9" s="13">
        <f aca="true" t="shared" si="3" ref="C9:P9">+C10+C11</f>
        <v>46357</v>
      </c>
      <c r="D9" s="13">
        <f t="shared" si="3"/>
        <v>0</v>
      </c>
      <c r="E9" s="13">
        <f t="shared" si="3"/>
        <v>38040</v>
      </c>
      <c r="F9" s="13">
        <f>+F10+F11</f>
        <v>7072</v>
      </c>
      <c r="G9" s="13">
        <f>+G10+G11</f>
        <v>15044</v>
      </c>
      <c r="H9" s="13">
        <f t="shared" si="3"/>
        <v>28149</v>
      </c>
      <c r="I9" s="13">
        <f t="shared" si="3"/>
        <v>21630</v>
      </c>
      <c r="J9" s="13">
        <f t="shared" si="3"/>
        <v>11119</v>
      </c>
      <c r="K9" s="13">
        <f>+K10+K11</f>
        <v>0</v>
      </c>
      <c r="L9" s="13">
        <f t="shared" si="3"/>
        <v>17890</v>
      </c>
      <c r="M9" s="13">
        <f>+M10+M11</f>
        <v>6270</v>
      </c>
      <c r="N9" s="13">
        <f>+N10+N11</f>
        <v>8041</v>
      </c>
      <c r="O9" s="13">
        <f>+O10+O11</f>
        <v>9423</v>
      </c>
      <c r="P9" s="13">
        <f t="shared" si="3"/>
        <v>38379</v>
      </c>
      <c r="Q9" s="11">
        <f t="shared" si="2"/>
        <v>280026</v>
      </c>
    </row>
    <row r="10" spans="1:17" ht="17.25" customHeight="1">
      <c r="A10" s="29" t="s">
        <v>14</v>
      </c>
      <c r="B10" s="13">
        <v>32612</v>
      </c>
      <c r="C10" s="13">
        <v>46357</v>
      </c>
      <c r="D10" s="13"/>
      <c r="E10" s="13">
        <v>38040</v>
      </c>
      <c r="F10" s="13">
        <v>7072</v>
      </c>
      <c r="G10" s="13">
        <v>15044</v>
      </c>
      <c r="H10" s="13">
        <v>28149</v>
      </c>
      <c r="I10" s="13">
        <v>21630</v>
      </c>
      <c r="J10" s="13">
        <v>11119</v>
      </c>
      <c r="K10" s="13"/>
      <c r="L10" s="65">
        <v>17890</v>
      </c>
      <c r="M10" s="13">
        <v>6270</v>
      </c>
      <c r="N10" s="13">
        <v>8041</v>
      </c>
      <c r="O10" s="13">
        <v>9423</v>
      </c>
      <c r="P10" s="13">
        <v>38379</v>
      </c>
      <c r="Q10" s="11">
        <f t="shared" si="2"/>
        <v>280026</v>
      </c>
    </row>
    <row r="11" spans="1:17" ht="17.25" customHeight="1">
      <c r="A11" s="29" t="s">
        <v>15</v>
      </c>
      <c r="B11" s="13">
        <v>0</v>
      </c>
      <c r="C11" s="13">
        <v>0</v>
      </c>
      <c r="D11" s="13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/>
      <c r="L11" s="65">
        <v>0</v>
      </c>
      <c r="M11" s="13">
        <v>0</v>
      </c>
      <c r="N11" s="13">
        <v>0</v>
      </c>
      <c r="O11" s="13">
        <v>0</v>
      </c>
      <c r="P11" s="13">
        <v>0</v>
      </c>
      <c r="Q11" s="11">
        <f t="shared" si="2"/>
        <v>0</v>
      </c>
    </row>
    <row r="12" spans="1:17" ht="17.25" customHeight="1">
      <c r="A12" s="15" t="s">
        <v>25</v>
      </c>
      <c r="B12" s="17">
        <f aca="true" t="shared" si="4" ref="B12:P12">SUM(B13:B15)</f>
        <v>236811</v>
      </c>
      <c r="C12" s="17">
        <f t="shared" si="4"/>
        <v>320545</v>
      </c>
      <c r="D12" s="17">
        <f t="shared" si="4"/>
        <v>0</v>
      </c>
      <c r="E12" s="17">
        <f t="shared" si="4"/>
        <v>294525</v>
      </c>
      <c r="F12" s="17">
        <f>SUM(F13:F15)</f>
        <v>43516</v>
      </c>
      <c r="G12" s="17">
        <f>SUM(G13:G15)</f>
        <v>126066</v>
      </c>
      <c r="H12" s="17">
        <f t="shared" si="4"/>
        <v>206345</v>
      </c>
      <c r="I12" s="17">
        <f t="shared" si="4"/>
        <v>159184</v>
      </c>
      <c r="J12" s="17">
        <f t="shared" si="4"/>
        <v>120259</v>
      </c>
      <c r="K12" s="17">
        <f>SUM(K13:K15)</f>
        <v>0</v>
      </c>
      <c r="L12" s="17">
        <f t="shared" si="4"/>
        <v>213634</v>
      </c>
      <c r="M12" s="17">
        <f>SUM(M13:M15)</f>
        <v>69812</v>
      </c>
      <c r="N12" s="17">
        <f>SUM(N13:N15)</f>
        <v>69764</v>
      </c>
      <c r="O12" s="17">
        <f>SUM(O13:O15)</f>
        <v>136447</v>
      </c>
      <c r="P12" s="17">
        <f t="shared" si="4"/>
        <v>221595</v>
      </c>
      <c r="Q12" s="11">
        <f t="shared" si="2"/>
        <v>2218503</v>
      </c>
    </row>
    <row r="13" spans="1:17" s="54" customFormat="1" ht="17.25" customHeight="1">
      <c r="A13" s="57" t="s">
        <v>16</v>
      </c>
      <c r="B13" s="58">
        <v>108047</v>
      </c>
      <c r="C13" s="58">
        <v>155090</v>
      </c>
      <c r="D13" s="58"/>
      <c r="E13" s="58">
        <v>148147</v>
      </c>
      <c r="F13" s="58">
        <v>22802</v>
      </c>
      <c r="G13" s="58">
        <v>63996</v>
      </c>
      <c r="H13" s="58">
        <v>99875</v>
      </c>
      <c r="I13" s="58">
        <v>74721</v>
      </c>
      <c r="J13" s="58">
        <v>59918</v>
      </c>
      <c r="K13" s="58"/>
      <c r="L13" s="58">
        <v>94996</v>
      </c>
      <c r="M13" s="58">
        <v>31042</v>
      </c>
      <c r="N13" s="58">
        <v>32275</v>
      </c>
      <c r="O13" s="58">
        <v>63785</v>
      </c>
      <c r="P13" s="58">
        <v>97527</v>
      </c>
      <c r="Q13" s="59">
        <f t="shared" si="2"/>
        <v>1052221</v>
      </c>
    </row>
    <row r="14" spans="1:17" s="54" customFormat="1" ht="17.25" customHeight="1">
      <c r="A14" s="57" t="s">
        <v>17</v>
      </c>
      <c r="B14" s="58">
        <v>112704</v>
      </c>
      <c r="C14" s="58">
        <v>141847</v>
      </c>
      <c r="D14" s="58"/>
      <c r="E14" s="58">
        <v>129049</v>
      </c>
      <c r="F14" s="58">
        <v>16852</v>
      </c>
      <c r="G14" s="58">
        <v>56068</v>
      </c>
      <c r="H14" s="58">
        <v>93004</v>
      </c>
      <c r="I14" s="58">
        <v>74679</v>
      </c>
      <c r="J14" s="58">
        <v>54060</v>
      </c>
      <c r="K14" s="58"/>
      <c r="L14" s="58">
        <v>106970</v>
      </c>
      <c r="M14" s="58">
        <v>34978</v>
      </c>
      <c r="N14" s="58">
        <v>33497</v>
      </c>
      <c r="O14" s="58">
        <v>66957</v>
      </c>
      <c r="P14" s="58">
        <v>103461</v>
      </c>
      <c r="Q14" s="59">
        <f t="shared" si="2"/>
        <v>1024126</v>
      </c>
    </row>
    <row r="15" spans="1:17" ht="17.25" customHeight="1">
      <c r="A15" s="14" t="s">
        <v>18</v>
      </c>
      <c r="B15" s="13">
        <v>16060</v>
      </c>
      <c r="C15" s="13">
        <v>23608</v>
      </c>
      <c r="D15" s="13"/>
      <c r="E15" s="13">
        <v>17329</v>
      </c>
      <c r="F15" s="13">
        <v>3862</v>
      </c>
      <c r="G15" s="13">
        <v>6002</v>
      </c>
      <c r="H15" s="13">
        <v>13466</v>
      </c>
      <c r="I15" s="13">
        <v>9784</v>
      </c>
      <c r="J15" s="13">
        <v>6281</v>
      </c>
      <c r="K15" s="13"/>
      <c r="L15" s="13">
        <v>11668</v>
      </c>
      <c r="M15" s="13">
        <v>3792</v>
      </c>
      <c r="N15" s="13">
        <v>3992</v>
      </c>
      <c r="O15" s="13">
        <v>5705</v>
      </c>
      <c r="P15" s="13">
        <v>20607</v>
      </c>
      <c r="Q15" s="11">
        <f t="shared" si="2"/>
        <v>142156</v>
      </c>
    </row>
    <row r="16" spans="1:17" ht="17.25" customHeight="1">
      <c r="A16" s="15" t="s">
        <v>31</v>
      </c>
      <c r="B16" s="13">
        <f>B17+B18+B19</f>
        <v>12743</v>
      </c>
      <c r="C16" s="13">
        <f aca="true" t="shared" si="5" ref="C16:P16">C17+C18+C19</f>
        <v>18104</v>
      </c>
      <c r="D16" s="13">
        <f t="shared" si="5"/>
        <v>0</v>
      </c>
      <c r="E16" s="13">
        <f t="shared" si="5"/>
        <v>15703</v>
      </c>
      <c r="F16" s="13">
        <f>F17+F18+F19</f>
        <v>2787</v>
      </c>
      <c r="G16" s="13">
        <f>G17+G18+G19</f>
        <v>7114</v>
      </c>
      <c r="H16" s="13">
        <f t="shared" si="5"/>
        <v>10788</v>
      </c>
      <c r="I16" s="13">
        <f t="shared" si="5"/>
        <v>9028</v>
      </c>
      <c r="J16" s="13">
        <f t="shared" si="5"/>
        <v>7997</v>
      </c>
      <c r="K16" s="13">
        <f>K17+K18+K19</f>
        <v>0</v>
      </c>
      <c r="L16" s="13">
        <f t="shared" si="5"/>
        <v>12509</v>
      </c>
      <c r="M16" s="13">
        <f>M17+M18+M19</f>
        <v>4717</v>
      </c>
      <c r="N16" s="13">
        <f>N17+N18+N19</f>
        <v>4158</v>
      </c>
      <c r="O16" s="13">
        <f>O17+O18+O19</f>
        <v>9367</v>
      </c>
      <c r="P16" s="13">
        <f t="shared" si="5"/>
        <v>12350</v>
      </c>
      <c r="Q16" s="11">
        <f t="shared" si="2"/>
        <v>127365</v>
      </c>
    </row>
    <row r="17" spans="1:17" ht="17.25" customHeight="1">
      <c r="A17" s="14" t="s">
        <v>32</v>
      </c>
      <c r="B17" s="13">
        <v>12723</v>
      </c>
      <c r="C17" s="13">
        <v>18080</v>
      </c>
      <c r="D17" s="13"/>
      <c r="E17" s="13">
        <v>15681</v>
      </c>
      <c r="F17" s="13">
        <v>2784</v>
      </c>
      <c r="G17" s="13">
        <v>7105</v>
      </c>
      <c r="H17" s="13">
        <v>10757</v>
      </c>
      <c r="I17" s="13">
        <v>9013</v>
      </c>
      <c r="J17" s="13">
        <v>7985</v>
      </c>
      <c r="K17" s="13"/>
      <c r="L17" s="13">
        <v>12491</v>
      </c>
      <c r="M17" s="13">
        <v>4713</v>
      </c>
      <c r="N17" s="13">
        <v>4155</v>
      </c>
      <c r="O17" s="13">
        <v>9354</v>
      </c>
      <c r="P17" s="13">
        <v>12332</v>
      </c>
      <c r="Q17" s="11">
        <f t="shared" si="2"/>
        <v>127173</v>
      </c>
    </row>
    <row r="18" spans="1:17" ht="17.25" customHeight="1">
      <c r="A18" s="14" t="s">
        <v>33</v>
      </c>
      <c r="B18" s="13">
        <v>9</v>
      </c>
      <c r="C18" s="13">
        <v>15</v>
      </c>
      <c r="D18" s="13"/>
      <c r="E18" s="13">
        <v>7</v>
      </c>
      <c r="F18" s="13">
        <v>2</v>
      </c>
      <c r="G18" s="13">
        <v>4</v>
      </c>
      <c r="H18" s="13">
        <v>14</v>
      </c>
      <c r="I18" s="13">
        <v>8</v>
      </c>
      <c r="J18" s="13">
        <v>5</v>
      </c>
      <c r="K18" s="13"/>
      <c r="L18" s="13">
        <v>6</v>
      </c>
      <c r="M18" s="13">
        <v>2</v>
      </c>
      <c r="N18" s="13">
        <v>2</v>
      </c>
      <c r="O18" s="13">
        <v>4</v>
      </c>
      <c r="P18" s="13">
        <v>9</v>
      </c>
      <c r="Q18" s="11">
        <f t="shared" si="2"/>
        <v>87</v>
      </c>
    </row>
    <row r="19" spans="1:17" ht="17.25" customHeight="1">
      <c r="A19" s="14" t="s">
        <v>34</v>
      </c>
      <c r="B19" s="13">
        <v>11</v>
      </c>
      <c r="C19" s="13">
        <v>9</v>
      </c>
      <c r="D19" s="13"/>
      <c r="E19" s="13">
        <v>15</v>
      </c>
      <c r="F19" s="13">
        <v>1</v>
      </c>
      <c r="G19" s="13">
        <v>5</v>
      </c>
      <c r="H19" s="13">
        <v>17</v>
      </c>
      <c r="I19" s="13">
        <v>7</v>
      </c>
      <c r="J19" s="13">
        <v>7</v>
      </c>
      <c r="K19" s="13"/>
      <c r="L19" s="13">
        <v>12</v>
      </c>
      <c r="M19" s="13">
        <v>2</v>
      </c>
      <c r="N19" s="13">
        <v>1</v>
      </c>
      <c r="O19" s="13">
        <v>9</v>
      </c>
      <c r="P19" s="13">
        <v>9</v>
      </c>
      <c r="Q19" s="11">
        <f t="shared" si="2"/>
        <v>105</v>
      </c>
    </row>
    <row r="20" spans="1:17" ht="17.25" customHeight="1">
      <c r="A20" s="16" t="s">
        <v>19</v>
      </c>
      <c r="B20" s="11">
        <f>+B21+B22+B23</f>
        <v>138784</v>
      </c>
      <c r="C20" s="11">
        <f aca="true" t="shared" si="6" ref="C20:P20">+C21+C22+C23</f>
        <v>161602</v>
      </c>
      <c r="D20" s="11">
        <f t="shared" si="6"/>
        <v>0</v>
      </c>
      <c r="E20" s="11">
        <f t="shared" si="6"/>
        <v>172497</v>
      </c>
      <c r="F20" s="11">
        <f>+F21+F22+F23</f>
        <v>27218</v>
      </c>
      <c r="G20" s="11">
        <f>+G21+G22+G23</f>
        <v>68426</v>
      </c>
      <c r="H20" s="11">
        <f t="shared" si="6"/>
        <v>103218</v>
      </c>
      <c r="I20" s="11">
        <f t="shared" si="6"/>
        <v>80664</v>
      </c>
      <c r="J20" s="11">
        <f t="shared" si="6"/>
        <v>94675</v>
      </c>
      <c r="K20" s="11">
        <f>+K21+K22+K23</f>
        <v>0</v>
      </c>
      <c r="L20" s="11">
        <f t="shared" si="6"/>
        <v>137561</v>
      </c>
      <c r="M20" s="11">
        <f>+M21+M22+M23</f>
        <v>41177</v>
      </c>
      <c r="N20" s="11">
        <f>+N21+N22+N23</f>
        <v>42820</v>
      </c>
      <c r="O20" s="11">
        <f>+O21+O22+O23</f>
        <v>100902</v>
      </c>
      <c r="P20" s="11">
        <f t="shared" si="6"/>
        <v>107376</v>
      </c>
      <c r="Q20" s="11">
        <f t="shared" si="2"/>
        <v>1276920</v>
      </c>
    </row>
    <row r="21" spans="1:17" s="54" customFormat="1" ht="17.25" customHeight="1">
      <c r="A21" s="49" t="s">
        <v>20</v>
      </c>
      <c r="B21" s="58">
        <v>84309</v>
      </c>
      <c r="C21" s="58">
        <v>106739</v>
      </c>
      <c r="D21" s="58"/>
      <c r="E21" s="58">
        <v>114923</v>
      </c>
      <c r="F21" s="58">
        <v>19070</v>
      </c>
      <c r="G21" s="58">
        <v>45973</v>
      </c>
      <c r="H21" s="58">
        <v>68534</v>
      </c>
      <c r="I21" s="58">
        <v>50640</v>
      </c>
      <c r="J21" s="58">
        <v>61132</v>
      </c>
      <c r="K21" s="58"/>
      <c r="L21" s="58">
        <v>82133</v>
      </c>
      <c r="M21" s="58">
        <v>25936</v>
      </c>
      <c r="N21" s="58">
        <v>26556</v>
      </c>
      <c r="O21" s="58">
        <v>61302</v>
      </c>
      <c r="P21" s="58">
        <v>69157</v>
      </c>
      <c r="Q21" s="59">
        <f t="shared" si="2"/>
        <v>816404</v>
      </c>
    </row>
    <row r="22" spans="1:17" s="54" customFormat="1" ht="17.25" customHeight="1">
      <c r="A22" s="49" t="s">
        <v>21</v>
      </c>
      <c r="B22" s="58">
        <v>47414</v>
      </c>
      <c r="C22" s="58">
        <v>46479</v>
      </c>
      <c r="D22" s="58"/>
      <c r="E22" s="58">
        <v>50209</v>
      </c>
      <c r="F22" s="58">
        <v>6701</v>
      </c>
      <c r="G22" s="58">
        <v>20022</v>
      </c>
      <c r="H22" s="58">
        <v>30220</v>
      </c>
      <c r="I22" s="58">
        <v>26545</v>
      </c>
      <c r="J22" s="58">
        <v>30063</v>
      </c>
      <c r="K22" s="58"/>
      <c r="L22" s="58">
        <v>49289</v>
      </c>
      <c r="M22" s="58">
        <v>13693</v>
      </c>
      <c r="N22" s="58">
        <v>14569</v>
      </c>
      <c r="O22" s="58">
        <v>36289</v>
      </c>
      <c r="P22" s="58">
        <v>31689</v>
      </c>
      <c r="Q22" s="59">
        <f t="shared" si="2"/>
        <v>403182</v>
      </c>
    </row>
    <row r="23" spans="1:17" ht="17.25" customHeight="1">
      <c r="A23" s="12" t="s">
        <v>22</v>
      </c>
      <c r="B23" s="13">
        <v>7061</v>
      </c>
      <c r="C23" s="13">
        <v>8384</v>
      </c>
      <c r="D23" s="13"/>
      <c r="E23" s="13">
        <v>7365</v>
      </c>
      <c r="F23" s="13">
        <v>1447</v>
      </c>
      <c r="G23" s="13">
        <v>2431</v>
      </c>
      <c r="H23" s="13">
        <v>4464</v>
      </c>
      <c r="I23" s="13">
        <v>3479</v>
      </c>
      <c r="J23" s="13">
        <v>3480</v>
      </c>
      <c r="K23" s="13"/>
      <c r="L23" s="13">
        <v>6139</v>
      </c>
      <c r="M23" s="13">
        <v>1548</v>
      </c>
      <c r="N23" s="13">
        <v>1695</v>
      </c>
      <c r="O23" s="13">
        <v>3311</v>
      </c>
      <c r="P23" s="13">
        <v>6530</v>
      </c>
      <c r="Q23" s="11">
        <f t="shared" si="2"/>
        <v>57334</v>
      </c>
    </row>
    <row r="24" spans="1:17" ht="17.25" customHeight="1">
      <c r="A24" s="16" t="s">
        <v>23</v>
      </c>
      <c r="B24" s="13">
        <f>+B25+B26</f>
        <v>121668</v>
      </c>
      <c r="C24" s="13">
        <f aca="true" t="shared" si="7" ref="C24:P24">+C25+C26</f>
        <v>176238</v>
      </c>
      <c r="D24" s="13">
        <f t="shared" si="7"/>
        <v>0</v>
      </c>
      <c r="E24" s="13">
        <f t="shared" si="7"/>
        <v>183724</v>
      </c>
      <c r="F24" s="13">
        <f>+F25+F26</f>
        <v>30376</v>
      </c>
      <c r="G24" s="13">
        <f>+G25+G26</f>
        <v>83734</v>
      </c>
      <c r="H24" s="13">
        <f t="shared" si="7"/>
        <v>112094</v>
      </c>
      <c r="I24" s="13">
        <f t="shared" si="7"/>
        <v>72737</v>
      </c>
      <c r="J24" s="13">
        <f t="shared" si="7"/>
        <v>55790</v>
      </c>
      <c r="K24" s="13">
        <f>+K25+K26</f>
        <v>0</v>
      </c>
      <c r="L24" s="13">
        <f t="shared" si="7"/>
        <v>75720</v>
      </c>
      <c r="M24" s="13">
        <f>+M25+M26</f>
        <v>21082</v>
      </c>
      <c r="N24" s="13">
        <f>+N25+N26</f>
        <v>24355</v>
      </c>
      <c r="O24" s="13">
        <f>+O25+O26</f>
        <v>54787</v>
      </c>
      <c r="P24" s="13">
        <f t="shared" si="7"/>
        <v>92246</v>
      </c>
      <c r="Q24" s="11">
        <f t="shared" si="2"/>
        <v>1104551</v>
      </c>
    </row>
    <row r="25" spans="1:17" ht="17.25" customHeight="1">
      <c r="A25" s="12" t="s">
        <v>36</v>
      </c>
      <c r="B25" s="13">
        <v>71887</v>
      </c>
      <c r="C25" s="13">
        <v>108708</v>
      </c>
      <c r="D25" s="13"/>
      <c r="E25" s="13">
        <v>115764</v>
      </c>
      <c r="F25" s="13">
        <v>20547</v>
      </c>
      <c r="G25" s="13">
        <v>49858</v>
      </c>
      <c r="H25" s="13">
        <v>71092</v>
      </c>
      <c r="I25" s="13">
        <v>43981</v>
      </c>
      <c r="J25" s="13">
        <v>34371</v>
      </c>
      <c r="K25" s="13"/>
      <c r="L25" s="13">
        <v>47494</v>
      </c>
      <c r="M25" s="13">
        <v>13285</v>
      </c>
      <c r="N25" s="13">
        <v>16196</v>
      </c>
      <c r="O25" s="13">
        <v>31512</v>
      </c>
      <c r="P25" s="13">
        <v>57129</v>
      </c>
      <c r="Q25" s="11">
        <f t="shared" si="2"/>
        <v>681824</v>
      </c>
    </row>
    <row r="26" spans="1:17" ht="17.25" customHeight="1">
      <c r="A26" s="12" t="s">
        <v>37</v>
      </c>
      <c r="B26" s="13">
        <v>49781</v>
      </c>
      <c r="C26" s="13">
        <v>67530</v>
      </c>
      <c r="D26" s="13"/>
      <c r="E26" s="13">
        <v>67960</v>
      </c>
      <c r="F26" s="13">
        <v>9829</v>
      </c>
      <c r="G26" s="13">
        <v>33876</v>
      </c>
      <c r="H26" s="13">
        <v>41002</v>
      </c>
      <c r="I26" s="13">
        <v>28756</v>
      </c>
      <c r="J26" s="13">
        <v>21419</v>
      </c>
      <c r="K26" s="13"/>
      <c r="L26" s="13">
        <v>28226</v>
      </c>
      <c r="M26" s="13">
        <v>7797</v>
      </c>
      <c r="N26" s="13">
        <v>8159</v>
      </c>
      <c r="O26" s="13">
        <v>23275</v>
      </c>
      <c r="P26" s="13">
        <v>35117</v>
      </c>
      <c r="Q26" s="11">
        <f t="shared" si="2"/>
        <v>422727</v>
      </c>
    </row>
    <row r="27" spans="1:17" ht="34.5" customHeight="1">
      <c r="A27" s="30" t="s">
        <v>26</v>
      </c>
      <c r="B27" s="31">
        <v>0</v>
      </c>
      <c r="C27" s="31">
        <v>0</v>
      </c>
      <c r="D27" s="31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  <c r="N27" s="31">
        <v>0</v>
      </c>
      <c r="O27" s="31">
        <v>0</v>
      </c>
      <c r="P27" s="11">
        <v>6221</v>
      </c>
      <c r="Q27" s="11">
        <f t="shared" si="2"/>
        <v>6221</v>
      </c>
    </row>
    <row r="28" spans="1:17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11"/>
      <c r="Q28" s="11"/>
    </row>
    <row r="29" spans="1:17" ht="34.5" customHeight="1">
      <c r="A29" s="2" t="s">
        <v>38</v>
      </c>
      <c r="B29" s="31">
        <v>0</v>
      </c>
      <c r="C29" s="31">
        <v>0</v>
      </c>
      <c r="D29" s="31"/>
      <c r="E29" s="31">
        <v>0</v>
      </c>
      <c r="F29" s="31">
        <v>0</v>
      </c>
      <c r="G29" s="31">
        <v>0</v>
      </c>
      <c r="H29" s="31">
        <v>0</v>
      </c>
      <c r="I29" s="11">
        <v>44</v>
      </c>
      <c r="J29" s="31">
        <v>0</v>
      </c>
      <c r="K29" s="31"/>
      <c r="L29" s="31">
        <v>0</v>
      </c>
      <c r="M29" s="31">
        <v>0</v>
      </c>
      <c r="N29" s="31">
        <v>0</v>
      </c>
      <c r="O29" s="31">
        <v>0</v>
      </c>
      <c r="P29" s="11">
        <v>0</v>
      </c>
      <c r="Q29" s="11">
        <f>SUM(B29:P29)</f>
        <v>44</v>
      </c>
    </row>
    <row r="30" spans="1:17" ht="15.75" customHeight="1">
      <c r="A30" s="33"/>
      <c r="B30" s="31">
        <v>0</v>
      </c>
      <c r="C30" s="31">
        <v>0</v>
      </c>
      <c r="D30" s="31"/>
      <c r="E30" s="31">
        <v>0</v>
      </c>
      <c r="F30" s="31"/>
      <c r="G30" s="31"/>
      <c r="H30" s="31">
        <v>0</v>
      </c>
      <c r="I30" s="31">
        <v>0</v>
      </c>
      <c r="J30" s="31"/>
      <c r="K30" s="31"/>
      <c r="L30" s="31">
        <v>0</v>
      </c>
      <c r="M30" s="31"/>
      <c r="N30" s="31"/>
      <c r="O30" s="31"/>
      <c r="P30" s="31">
        <v>0</v>
      </c>
      <c r="Q30" s="19">
        <v>0</v>
      </c>
    </row>
    <row r="31" spans="1:17" ht="17.25" customHeight="1">
      <c r="A31" s="2" t="s">
        <v>39</v>
      </c>
      <c r="B31" s="32">
        <f>SUM(B32:B35)</f>
        <v>3.1444</v>
      </c>
      <c r="C31" s="32">
        <f aca="true" t="shared" si="8" ref="C31:P31">SUM(C32:C35)</f>
        <v>3.5273</v>
      </c>
      <c r="D31" s="32">
        <v>0</v>
      </c>
      <c r="E31" s="32">
        <f t="shared" si="8"/>
        <v>3.8659</v>
      </c>
      <c r="F31" s="32">
        <f t="shared" si="8"/>
        <v>5.2787</v>
      </c>
      <c r="G31" s="32">
        <f t="shared" si="8"/>
        <v>3.292</v>
      </c>
      <c r="H31" s="32">
        <f t="shared" si="8"/>
        <v>3.3605</v>
      </c>
      <c r="I31" s="32">
        <f t="shared" si="8"/>
        <v>3.6634</v>
      </c>
      <c r="J31" s="32">
        <f t="shared" si="8"/>
        <v>3.4259</v>
      </c>
      <c r="K31" s="32">
        <v>0</v>
      </c>
      <c r="L31" s="32">
        <f t="shared" si="8"/>
        <v>2.9049</v>
      </c>
      <c r="M31" s="32">
        <f t="shared" si="8"/>
        <v>3.0491</v>
      </c>
      <c r="N31" s="32">
        <f t="shared" si="8"/>
        <v>2.7332</v>
      </c>
      <c r="O31" s="32">
        <f t="shared" si="8"/>
        <v>2.8434</v>
      </c>
      <c r="P31" s="32">
        <f t="shared" si="8"/>
        <v>3.2452</v>
      </c>
      <c r="Q31" s="19">
        <v>0</v>
      </c>
    </row>
    <row r="32" spans="1:17" ht="17.25" customHeight="1">
      <c r="A32" s="16" t="s">
        <v>40</v>
      </c>
      <c r="B32" s="32">
        <v>3.1444</v>
      </c>
      <c r="C32" s="32">
        <v>3.5273</v>
      </c>
      <c r="D32" s="32">
        <v>0</v>
      </c>
      <c r="E32" s="32">
        <v>3.8659</v>
      </c>
      <c r="F32" s="32">
        <v>5.2787</v>
      </c>
      <c r="G32" s="32">
        <v>3.292</v>
      </c>
      <c r="H32" s="32">
        <v>3.3605</v>
      </c>
      <c r="I32" s="32">
        <v>3.6634</v>
      </c>
      <c r="J32" s="32">
        <v>3.4259</v>
      </c>
      <c r="K32" s="32">
        <v>0</v>
      </c>
      <c r="L32" s="32">
        <v>2.9049</v>
      </c>
      <c r="M32" s="32">
        <v>3.0491</v>
      </c>
      <c r="N32" s="32">
        <v>2.7332</v>
      </c>
      <c r="O32" s="32">
        <v>2.8434</v>
      </c>
      <c r="P32" s="32">
        <v>3.2452</v>
      </c>
      <c r="Q32" s="19">
        <v>0</v>
      </c>
    </row>
    <row r="33" spans="1:17" ht="17.25" customHeight="1">
      <c r="A33" s="30" t="s">
        <v>41</v>
      </c>
      <c r="B33" s="31">
        <v>0</v>
      </c>
      <c r="C33" s="31">
        <v>0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/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19">
        <v>0</v>
      </c>
    </row>
    <row r="34" spans="1:17" ht="17.25" customHeight="1">
      <c r="A34" s="45" t="s">
        <v>42</v>
      </c>
      <c r="B34" s="31">
        <v>0</v>
      </c>
      <c r="C34" s="31">
        <v>0</v>
      </c>
      <c r="D34" s="31"/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46">
        <v>0</v>
      </c>
    </row>
    <row r="35" spans="1:17" ht="17.25" customHeight="1">
      <c r="A35" s="30" t="s">
        <v>43</v>
      </c>
      <c r="B35" s="31">
        <v>0</v>
      </c>
      <c r="C35" s="31">
        <v>0</v>
      </c>
      <c r="D35" s="31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/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19">
        <v>0</v>
      </c>
    </row>
    <row r="36" spans="1:17" ht="13.5" customHeight="1">
      <c r="A36" s="33"/>
      <c r="B36" s="19">
        <v>0</v>
      </c>
      <c r="C36" s="19">
        <v>0</v>
      </c>
      <c r="D36" s="19"/>
      <c r="E36" s="19">
        <v>0</v>
      </c>
      <c r="F36" s="19"/>
      <c r="G36" s="19"/>
      <c r="H36" s="19">
        <v>0</v>
      </c>
      <c r="I36" s="19">
        <v>0</v>
      </c>
      <c r="J36" s="19"/>
      <c r="K36" s="19"/>
      <c r="L36" s="19">
        <v>0</v>
      </c>
      <c r="M36" s="19"/>
      <c r="N36" s="19"/>
      <c r="O36" s="19"/>
      <c r="P36" s="19">
        <v>0</v>
      </c>
      <c r="Q36" s="19"/>
    </row>
    <row r="37" spans="1:17" ht="17.25" customHeight="1">
      <c r="A37" s="2" t="s">
        <v>44</v>
      </c>
      <c r="B37" s="19">
        <v>0</v>
      </c>
      <c r="C37" s="19">
        <v>0</v>
      </c>
      <c r="D37" s="19"/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/>
      <c r="L37" s="19">
        <v>0</v>
      </c>
      <c r="M37" s="19">
        <v>0</v>
      </c>
      <c r="N37" s="19">
        <v>0</v>
      </c>
      <c r="O37" s="19">
        <v>0</v>
      </c>
      <c r="P37" s="23">
        <v>13695.53</v>
      </c>
      <c r="Q37" s="23">
        <f>SUM(B37:P37)</f>
        <v>13695.53</v>
      </c>
    </row>
    <row r="38" spans="1:17" ht="17.25" customHeight="1">
      <c r="A38" s="16" t="s">
        <v>45</v>
      </c>
      <c r="B38" s="19">
        <v>0</v>
      </c>
      <c r="C38" s="19">
        <v>0</v>
      </c>
      <c r="D38" s="19"/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19">
        <v>0</v>
      </c>
      <c r="M38" s="19">
        <v>0</v>
      </c>
      <c r="N38" s="19">
        <v>0</v>
      </c>
      <c r="O38" s="19">
        <v>0</v>
      </c>
      <c r="P38" s="23">
        <v>58355.79</v>
      </c>
      <c r="Q38" s="23">
        <f>SUM(B38:P38)</f>
        <v>58355.79</v>
      </c>
    </row>
    <row r="39" spans="1:17" ht="17.25" customHeight="1">
      <c r="A39" s="16" t="s">
        <v>46</v>
      </c>
      <c r="B39" s="11">
        <v>0</v>
      </c>
      <c r="C39" s="11">
        <v>0</v>
      </c>
      <c r="D39" s="11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/>
      <c r="L39" s="11">
        <v>0</v>
      </c>
      <c r="M39" s="11">
        <v>0</v>
      </c>
      <c r="N39" s="11">
        <v>0</v>
      </c>
      <c r="O39" s="11">
        <v>0</v>
      </c>
      <c r="P39" s="13">
        <v>18</v>
      </c>
      <c r="Q39" s="13">
        <f>SUM(B39:P39)</f>
        <v>18</v>
      </c>
    </row>
    <row r="40" spans="1:17" ht="14.25" customHeight="1">
      <c r="A40" s="2"/>
      <c r="B40" s="19">
        <v>0</v>
      </c>
      <c r="C40" s="19">
        <v>0</v>
      </c>
      <c r="D40" s="19"/>
      <c r="E40" s="19">
        <v>0</v>
      </c>
      <c r="F40" s="11">
        <v>0</v>
      </c>
      <c r="G40" s="19"/>
      <c r="H40" s="19">
        <v>0</v>
      </c>
      <c r="I40" s="19">
        <v>0</v>
      </c>
      <c r="J40" s="19"/>
      <c r="K40" s="19"/>
      <c r="L40" s="19">
        <v>0</v>
      </c>
      <c r="M40" s="19"/>
      <c r="N40" s="19"/>
      <c r="O40" s="19"/>
      <c r="P40" s="19">
        <v>0</v>
      </c>
      <c r="Q40" s="20"/>
    </row>
    <row r="41" spans="1:17" ht="17.25" customHeight="1">
      <c r="A41" s="2" t="s">
        <v>47</v>
      </c>
      <c r="B41" s="23">
        <f>+B45+B42</f>
        <v>28741.68</v>
      </c>
      <c r="C41" s="23">
        <f aca="true" t="shared" si="9" ref="C41:P41">+C45+C42</f>
        <v>41343.72</v>
      </c>
      <c r="D41" s="23">
        <v>0</v>
      </c>
      <c r="E41" s="23">
        <f t="shared" si="9"/>
        <v>39607.76</v>
      </c>
      <c r="F41" s="11">
        <f t="shared" si="9"/>
        <v>0</v>
      </c>
      <c r="G41" s="23">
        <f t="shared" si="9"/>
        <v>2217.04</v>
      </c>
      <c r="H41" s="23">
        <f t="shared" si="9"/>
        <v>23051.4</v>
      </c>
      <c r="I41" s="23">
        <f t="shared" si="9"/>
        <v>19115.6</v>
      </c>
      <c r="J41" s="23">
        <f t="shared" si="9"/>
        <v>15833.92</v>
      </c>
      <c r="K41" s="23">
        <v>0</v>
      </c>
      <c r="L41" s="23">
        <f t="shared" si="9"/>
        <v>18899.52</v>
      </c>
      <c r="M41" s="23">
        <f t="shared" si="9"/>
        <v>8446.92</v>
      </c>
      <c r="N41" s="23">
        <f t="shared" si="9"/>
        <v>7897.08</v>
      </c>
      <c r="O41" s="23">
        <f t="shared" si="9"/>
        <v>12317.56</v>
      </c>
      <c r="P41" s="23">
        <f t="shared" si="9"/>
        <v>27205.04</v>
      </c>
      <c r="Q41" s="23">
        <f>SUM(B41:P41)</f>
        <v>244677.24000000002</v>
      </c>
    </row>
    <row r="42" spans="1:17" ht="17.25" customHeight="1">
      <c r="A42" s="16" t="s">
        <v>48</v>
      </c>
      <c r="B42" s="23">
        <f>+B56</f>
        <v>24650</v>
      </c>
      <c r="C42" s="23">
        <f>+C56</f>
        <v>35570</v>
      </c>
      <c r="D42" s="55"/>
      <c r="E42" s="23">
        <f>+E56</f>
        <v>33222</v>
      </c>
      <c r="F42" s="11">
        <v>0</v>
      </c>
      <c r="G42" s="55">
        <v>0</v>
      </c>
      <c r="H42" s="23">
        <f>+H56</f>
        <v>19606</v>
      </c>
      <c r="I42" s="23">
        <f>+I56</f>
        <v>17211</v>
      </c>
      <c r="J42" s="23">
        <f>+J56</f>
        <v>12457</v>
      </c>
      <c r="K42" s="55"/>
      <c r="L42" s="23">
        <f>+L56</f>
        <v>16293</v>
      </c>
      <c r="M42" s="23">
        <f>+M56</f>
        <v>7103</v>
      </c>
      <c r="N42" s="23">
        <f>+N56</f>
        <v>6673</v>
      </c>
      <c r="O42" s="23">
        <f>+O56</f>
        <v>10062</v>
      </c>
      <c r="P42" s="23">
        <f>+P56</f>
        <v>23490</v>
      </c>
      <c r="Q42" s="23">
        <f>SUM(B42:P42)</f>
        <v>206337</v>
      </c>
    </row>
    <row r="43" spans="1:17" ht="17.25" customHeight="1">
      <c r="A43" s="12" t="s">
        <v>49</v>
      </c>
      <c r="B43" s="55">
        <v>909</v>
      </c>
      <c r="C43" s="55">
        <v>1235</v>
      </c>
      <c r="D43" s="55"/>
      <c r="E43" s="55">
        <v>1228</v>
      </c>
      <c r="F43" s="11">
        <v>0</v>
      </c>
      <c r="G43" s="55">
        <v>0</v>
      </c>
      <c r="H43" s="55">
        <v>693</v>
      </c>
      <c r="I43" s="55">
        <v>601</v>
      </c>
      <c r="J43" s="55">
        <v>458</v>
      </c>
      <c r="K43" s="55"/>
      <c r="L43" s="55">
        <v>592</v>
      </c>
      <c r="M43" s="55">
        <v>240</v>
      </c>
      <c r="N43" s="55">
        <v>249</v>
      </c>
      <c r="O43" s="55">
        <v>439</v>
      </c>
      <c r="P43" s="55">
        <v>835</v>
      </c>
      <c r="Q43" s="13">
        <f>SUM(B43:P43)</f>
        <v>7479</v>
      </c>
    </row>
    <row r="44" spans="1:17" ht="17.25" customHeight="1">
      <c r="A44" s="12" t="s">
        <v>50</v>
      </c>
      <c r="B44" s="23">
        <f>ROUND(B42/B43,2)</f>
        <v>27.12</v>
      </c>
      <c r="C44" s="23">
        <f>ROUND(C42/C43,2)</f>
        <v>28.8</v>
      </c>
      <c r="D44" s="55"/>
      <c r="E44" s="23">
        <f>ROUND(E42/E43,2)</f>
        <v>27.05</v>
      </c>
      <c r="F44" s="11">
        <v>0</v>
      </c>
      <c r="G44" s="55">
        <v>0</v>
      </c>
      <c r="H44" s="23">
        <f>ROUND(H42/H43,2)</f>
        <v>28.29</v>
      </c>
      <c r="I44" s="23">
        <f>ROUND(I42/I43,2)</f>
        <v>28.64</v>
      </c>
      <c r="J44" s="23">
        <f>ROUND(J42/J43,2)</f>
        <v>27.2</v>
      </c>
      <c r="K44" s="55"/>
      <c r="L44" s="23">
        <f>ROUND(L42/L43,2)</f>
        <v>27.52</v>
      </c>
      <c r="M44" s="23">
        <f>ROUND(M42/M43,2)</f>
        <v>29.6</v>
      </c>
      <c r="N44" s="23">
        <f>ROUND(N42/N43,2)</f>
        <v>26.8</v>
      </c>
      <c r="O44" s="23">
        <f>ROUND(O42/O43,2)</f>
        <v>22.92</v>
      </c>
      <c r="P44" s="23">
        <f>ROUND(P42/P43,2)</f>
        <v>28.13</v>
      </c>
      <c r="Q44" s="23">
        <f>ROUND(Q42/Q43,2)</f>
        <v>27.59</v>
      </c>
    </row>
    <row r="45" spans="1:17" ht="17.25" customHeight="1">
      <c r="A45" s="47" t="s">
        <v>51</v>
      </c>
      <c r="B45" s="48">
        <f>ROUND(B46*B47,2)</f>
        <v>4091.68</v>
      </c>
      <c r="C45" s="48">
        <f>ROUND(C46*C47,2)</f>
        <v>5773.72</v>
      </c>
      <c r="D45" s="48">
        <v>0</v>
      </c>
      <c r="E45" s="48">
        <f aca="true" t="shared" si="10" ref="E45:P45">ROUND(E46*E47,2)</f>
        <v>6385.76</v>
      </c>
      <c r="F45" s="11">
        <f t="shared" si="10"/>
        <v>0</v>
      </c>
      <c r="G45" s="48">
        <f t="shared" si="10"/>
        <v>2217.04</v>
      </c>
      <c r="H45" s="48">
        <f t="shared" si="10"/>
        <v>3445.4</v>
      </c>
      <c r="I45" s="48">
        <f t="shared" si="10"/>
        <v>1904.6</v>
      </c>
      <c r="J45" s="48">
        <f t="shared" si="10"/>
        <v>3376.92</v>
      </c>
      <c r="K45" s="48">
        <v>0</v>
      </c>
      <c r="L45" s="48">
        <f t="shared" si="10"/>
        <v>2606.52</v>
      </c>
      <c r="M45" s="48">
        <f t="shared" si="10"/>
        <v>1343.92</v>
      </c>
      <c r="N45" s="48">
        <f t="shared" si="10"/>
        <v>1224.08</v>
      </c>
      <c r="O45" s="48">
        <f t="shared" si="10"/>
        <v>2255.56</v>
      </c>
      <c r="P45" s="48">
        <f t="shared" si="10"/>
        <v>3715.04</v>
      </c>
      <c r="Q45" s="23">
        <f>SUM(B45:P45)</f>
        <v>38340.240000000005</v>
      </c>
    </row>
    <row r="46" spans="1:17" ht="17.25" customHeight="1">
      <c r="A46" s="49" t="s">
        <v>52</v>
      </c>
      <c r="B46" s="50">
        <v>956</v>
      </c>
      <c r="C46" s="50">
        <v>1349</v>
      </c>
      <c r="D46" s="50">
        <v>0</v>
      </c>
      <c r="E46" s="50">
        <v>1492</v>
      </c>
      <c r="F46" s="11">
        <v>0</v>
      </c>
      <c r="G46" s="50">
        <v>518</v>
      </c>
      <c r="H46" s="50">
        <v>805</v>
      </c>
      <c r="I46" s="50">
        <v>445</v>
      </c>
      <c r="J46" s="50">
        <v>789</v>
      </c>
      <c r="K46" s="50">
        <v>0</v>
      </c>
      <c r="L46" s="50">
        <v>609</v>
      </c>
      <c r="M46" s="50">
        <v>314</v>
      </c>
      <c r="N46" s="50">
        <v>286</v>
      </c>
      <c r="O46" s="50">
        <v>527</v>
      </c>
      <c r="P46" s="50">
        <v>868</v>
      </c>
      <c r="Q46" s="50">
        <f>SUM(B46:P46)</f>
        <v>8958</v>
      </c>
    </row>
    <row r="47" spans="1:17" ht="17.25" customHeight="1">
      <c r="A47" s="49" t="s">
        <v>53</v>
      </c>
      <c r="B47" s="48">
        <v>4.28</v>
      </c>
      <c r="C47" s="48">
        <v>4.28</v>
      </c>
      <c r="D47" s="48">
        <v>0</v>
      </c>
      <c r="E47" s="48">
        <v>4.28</v>
      </c>
      <c r="F47" s="11">
        <v>0</v>
      </c>
      <c r="G47" s="48">
        <v>4.28</v>
      </c>
      <c r="H47" s="48">
        <v>4.28</v>
      </c>
      <c r="I47" s="48">
        <v>4.28</v>
      </c>
      <c r="J47" s="48">
        <v>4.28</v>
      </c>
      <c r="K47" s="48">
        <v>0</v>
      </c>
      <c r="L47" s="48">
        <v>4.28</v>
      </c>
      <c r="M47" s="48">
        <v>4.28</v>
      </c>
      <c r="N47" s="48">
        <v>4.28</v>
      </c>
      <c r="O47" s="48">
        <v>4.28</v>
      </c>
      <c r="P47" s="48">
        <v>4.28</v>
      </c>
      <c r="Q47" s="48">
        <v>4.28</v>
      </c>
    </row>
    <row r="48" spans="1:17" ht="17.25" customHeight="1">
      <c r="A48" s="2"/>
      <c r="B48" s="19">
        <v>0</v>
      </c>
      <c r="C48" s="19">
        <v>0</v>
      </c>
      <c r="D48" s="19"/>
      <c r="E48" s="19">
        <v>0</v>
      </c>
      <c r="F48" s="19"/>
      <c r="G48" s="19"/>
      <c r="H48" s="19">
        <v>0</v>
      </c>
      <c r="I48" s="19">
        <v>0</v>
      </c>
      <c r="J48" s="19"/>
      <c r="K48" s="19"/>
      <c r="L48" s="19">
        <v>0</v>
      </c>
      <c r="M48" s="19"/>
      <c r="N48" s="19"/>
      <c r="O48" s="19"/>
      <c r="P48" s="19">
        <v>0</v>
      </c>
      <c r="Q48" s="20"/>
    </row>
    <row r="49" spans="1:17" ht="17.25" customHeight="1">
      <c r="A49" s="21" t="s">
        <v>54</v>
      </c>
      <c r="B49" s="22">
        <f>+B50+B62</f>
        <v>1751666.71</v>
      </c>
      <c r="C49" s="22">
        <f aca="true" t="shared" si="11" ref="C49:P49">+C50+C62</f>
        <v>2614190.1900000004</v>
      </c>
      <c r="D49" s="22">
        <f>+D50+D62</f>
        <v>0</v>
      </c>
      <c r="E49" s="22">
        <f t="shared" si="11"/>
        <v>2771200.76</v>
      </c>
      <c r="F49" s="22">
        <f t="shared" si="11"/>
        <v>585772.06</v>
      </c>
      <c r="G49" s="22">
        <f t="shared" si="11"/>
        <v>1003613.24</v>
      </c>
      <c r="H49" s="22">
        <f t="shared" si="11"/>
        <v>1593959.7499999998</v>
      </c>
      <c r="I49" s="22">
        <f t="shared" si="11"/>
        <v>1283190.82</v>
      </c>
      <c r="J49" s="22">
        <f>+J50+J62</f>
        <v>1017536.47</v>
      </c>
      <c r="K49" s="22">
        <f>+K50+K62</f>
        <v>0</v>
      </c>
      <c r="L49" s="22">
        <f t="shared" si="11"/>
        <v>1355871.8699999999</v>
      </c>
      <c r="M49" s="22">
        <f>+M50+M62</f>
        <v>446157.71</v>
      </c>
      <c r="N49" s="22">
        <f>+N50+N62</f>
        <v>423360.65</v>
      </c>
      <c r="O49" s="22">
        <f>+O50+O62</f>
        <v>897867.99</v>
      </c>
      <c r="P49" s="22">
        <f t="shared" si="11"/>
        <v>1602627.35</v>
      </c>
      <c r="Q49" s="22">
        <f>SUM(B49:P49)</f>
        <v>17347015.570000004</v>
      </c>
    </row>
    <row r="50" spans="1:19" ht="17.25" customHeight="1">
      <c r="A50" s="16" t="s">
        <v>55</v>
      </c>
      <c r="B50" s="23">
        <f>SUM(B51:B61)</f>
        <v>1734949.72</v>
      </c>
      <c r="C50" s="23">
        <f aca="true" t="shared" si="12" ref="C50:P50">SUM(C51:C61)</f>
        <v>2591038.4200000004</v>
      </c>
      <c r="D50" s="23">
        <f>SUM(D51:D61)</f>
        <v>0</v>
      </c>
      <c r="E50" s="23">
        <f t="shared" si="12"/>
        <v>2763091.7899999996</v>
      </c>
      <c r="F50" s="23">
        <f t="shared" si="12"/>
        <v>585772.06</v>
      </c>
      <c r="G50" s="23">
        <f t="shared" si="12"/>
        <v>991081.17</v>
      </c>
      <c r="H50" s="23">
        <f t="shared" si="12"/>
        <v>1570877.5399999998</v>
      </c>
      <c r="I50" s="23">
        <f t="shared" si="12"/>
        <v>1283190.82</v>
      </c>
      <c r="J50" s="23">
        <f>SUM(J51:J61)</f>
        <v>1008796.78</v>
      </c>
      <c r="K50" s="23">
        <f>SUM(K51:K61)</f>
        <v>0</v>
      </c>
      <c r="L50" s="23">
        <f t="shared" si="12"/>
        <v>1347350.96</v>
      </c>
      <c r="M50" s="23">
        <f>SUM(M51:M61)</f>
        <v>444645.07</v>
      </c>
      <c r="N50" s="23">
        <f>SUM(N51:N61)</f>
        <v>415521.06</v>
      </c>
      <c r="O50" s="23">
        <f>SUM(O51:O61)</f>
        <v>896404.55</v>
      </c>
      <c r="P50" s="23">
        <f t="shared" si="12"/>
        <v>1592648.12</v>
      </c>
      <c r="Q50" s="23">
        <f>SUM(B50:P50)</f>
        <v>17225368.06</v>
      </c>
      <c r="S50" s="64"/>
    </row>
    <row r="51" spans="1:17" ht="17.25" customHeight="1">
      <c r="A51" s="34" t="s">
        <v>56</v>
      </c>
      <c r="B51" s="23">
        <f aca="true" t="shared" si="13" ref="B51:P51">ROUND(B32*B7,2)</f>
        <v>1706208.04</v>
      </c>
      <c r="C51" s="23">
        <f t="shared" si="13"/>
        <v>2549694.7</v>
      </c>
      <c r="D51" s="23">
        <f>ROUND(D32*D7,2)</f>
        <v>0</v>
      </c>
      <c r="E51" s="23">
        <f t="shared" si="13"/>
        <v>2723484.03</v>
      </c>
      <c r="F51" s="23">
        <f t="shared" si="13"/>
        <v>585772.06</v>
      </c>
      <c r="G51" s="23">
        <f t="shared" si="13"/>
        <v>988864.13</v>
      </c>
      <c r="H51" s="23">
        <f t="shared" si="13"/>
        <v>1547826.14</v>
      </c>
      <c r="I51" s="23">
        <f t="shared" si="13"/>
        <v>1257436.41</v>
      </c>
      <c r="J51" s="23">
        <f t="shared" si="13"/>
        <v>992962.86</v>
      </c>
      <c r="K51" s="23">
        <f t="shared" si="13"/>
        <v>0</v>
      </c>
      <c r="L51" s="23">
        <f t="shared" si="13"/>
        <v>1328451.44</v>
      </c>
      <c r="M51" s="23">
        <f t="shared" si="13"/>
        <v>436198.15</v>
      </c>
      <c r="N51" s="23">
        <f t="shared" si="13"/>
        <v>407623.98</v>
      </c>
      <c r="O51" s="23">
        <f t="shared" si="13"/>
        <v>884086.99</v>
      </c>
      <c r="P51" s="23">
        <f t="shared" si="13"/>
        <v>1551747.55</v>
      </c>
      <c r="Q51" s="23">
        <f>SUM(B51:P51)</f>
        <v>16960356.48</v>
      </c>
    </row>
    <row r="52" spans="1:17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</row>
    <row r="53" spans="1:17" ht="17.25" customHeight="1">
      <c r="A53" s="51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</row>
    <row r="55" spans="1:17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23">
        <f>+P37</f>
        <v>13695.53</v>
      </c>
      <c r="Q55" s="23">
        <f>SUM(B55:P55)</f>
        <v>13695.53</v>
      </c>
    </row>
    <row r="56" spans="1:17" ht="17.25" customHeight="1">
      <c r="A56" s="12" t="s">
        <v>60</v>
      </c>
      <c r="B56" s="19">
        <v>24650</v>
      </c>
      <c r="C56" s="19">
        <v>35570</v>
      </c>
      <c r="D56" s="19">
        <v>0</v>
      </c>
      <c r="E56" s="19">
        <v>33222</v>
      </c>
      <c r="F56" s="19">
        <v>0</v>
      </c>
      <c r="G56" s="19">
        <v>0</v>
      </c>
      <c r="H56" s="19">
        <v>19606</v>
      </c>
      <c r="I56" s="19">
        <v>17211</v>
      </c>
      <c r="J56" s="19">
        <v>12457</v>
      </c>
      <c r="K56" s="19">
        <v>0</v>
      </c>
      <c r="L56" s="19">
        <v>16293</v>
      </c>
      <c r="M56" s="19">
        <v>7103</v>
      </c>
      <c r="N56" s="19">
        <v>6673</v>
      </c>
      <c r="O56" s="19">
        <v>10062</v>
      </c>
      <c r="P56" s="19">
        <v>23490</v>
      </c>
      <c r="Q56" s="23">
        <f>SUM(B56:P56)</f>
        <v>206337</v>
      </c>
    </row>
    <row r="57" spans="1:17" ht="17.25" customHeight="1">
      <c r="A57" s="12" t="s">
        <v>61</v>
      </c>
      <c r="B57" s="36">
        <v>4091.68</v>
      </c>
      <c r="C57" s="36">
        <v>5773.72</v>
      </c>
      <c r="D57" s="36">
        <v>0</v>
      </c>
      <c r="E57" s="36">
        <v>6385.76</v>
      </c>
      <c r="F57" s="19">
        <v>0</v>
      </c>
      <c r="G57" s="36">
        <v>2217.04</v>
      </c>
      <c r="H57" s="19">
        <v>3445.4</v>
      </c>
      <c r="I57" s="36">
        <v>1904.6</v>
      </c>
      <c r="J57" s="36">
        <v>3376.92</v>
      </c>
      <c r="K57" s="36">
        <v>0</v>
      </c>
      <c r="L57" s="36">
        <v>2606.52</v>
      </c>
      <c r="M57" s="36">
        <v>1343.92</v>
      </c>
      <c r="N57" s="36">
        <v>1224.08</v>
      </c>
      <c r="O57" s="36">
        <v>2255.56</v>
      </c>
      <c r="P57" s="36">
        <v>3715.04</v>
      </c>
      <c r="Q57" s="23">
        <f>SUM(B57:P57)</f>
        <v>38340.240000000005</v>
      </c>
    </row>
    <row r="58" spans="1:17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f>SUM(B58:P58)</f>
        <v>0</v>
      </c>
    </row>
    <row r="59" spans="1:17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36">
        <v>6638.81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23">
        <f>SUM(B59:P59)</f>
        <v>6638.81</v>
      </c>
    </row>
    <row r="60" spans="1:17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</row>
    <row r="61" spans="1:17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</row>
    <row r="62" spans="1:19" ht="17.25" customHeight="1">
      <c r="A62" s="16" t="s">
        <v>66</v>
      </c>
      <c r="B62" s="36">
        <v>16716.99</v>
      </c>
      <c r="C62" s="36">
        <v>23151.77</v>
      </c>
      <c r="D62" s="36">
        <v>0</v>
      </c>
      <c r="E62" s="36">
        <v>8108.97</v>
      </c>
      <c r="F62" s="19">
        <v>0</v>
      </c>
      <c r="G62" s="36">
        <v>12532.07</v>
      </c>
      <c r="H62" s="36">
        <v>23082.21</v>
      </c>
      <c r="I62" s="36">
        <v>0</v>
      </c>
      <c r="J62" s="36">
        <v>8739.69</v>
      </c>
      <c r="K62" s="36">
        <v>0</v>
      </c>
      <c r="L62" s="36">
        <v>8520.91</v>
      </c>
      <c r="M62" s="36">
        <v>1512.64</v>
      </c>
      <c r="N62" s="36">
        <v>7839.59</v>
      </c>
      <c r="O62" s="36">
        <v>1463.44</v>
      </c>
      <c r="P62" s="36">
        <v>9979.23</v>
      </c>
      <c r="Q62" s="36">
        <f>SUM(B62:P62)</f>
        <v>121647.51000000001</v>
      </c>
      <c r="S62" s="67"/>
    </row>
    <row r="63" spans="1:19" ht="17.25" customHeight="1">
      <c r="A63" s="16"/>
      <c r="B63" s="19">
        <v>0</v>
      </c>
      <c r="C63" s="19">
        <v>0</v>
      </c>
      <c r="D63" s="19"/>
      <c r="E63" s="19">
        <v>0</v>
      </c>
      <c r="F63" s="19"/>
      <c r="G63" s="19"/>
      <c r="H63" s="19">
        <v>0</v>
      </c>
      <c r="I63" s="19">
        <v>0</v>
      </c>
      <c r="J63" s="19"/>
      <c r="K63" s="19"/>
      <c r="L63" s="19">
        <v>0</v>
      </c>
      <c r="M63" s="19"/>
      <c r="N63" s="19"/>
      <c r="O63" s="19"/>
      <c r="P63" s="19">
        <v>0</v>
      </c>
      <c r="Q63" s="19">
        <f>SUM(B63:P63)</f>
        <v>0</v>
      </c>
      <c r="S63" s="68"/>
    </row>
    <row r="64" spans="1:17" ht="17.2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ht="17.25" customHeight="1">
      <c r="A65" s="1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8.75" customHeight="1">
      <c r="A66" s="2" t="s">
        <v>67</v>
      </c>
      <c r="B66" s="35">
        <f aca="true" t="shared" si="14" ref="B66:P66">+B67+B74+B111+B112</f>
        <v>28031.579999999958</v>
      </c>
      <c r="C66" s="35">
        <f t="shared" si="14"/>
        <v>165896.58000000002</v>
      </c>
      <c r="D66" s="35">
        <f t="shared" si="14"/>
        <v>494720.26</v>
      </c>
      <c r="E66" s="35">
        <f t="shared" si="14"/>
        <v>-257716.27000000002</v>
      </c>
      <c r="F66" s="35">
        <f t="shared" si="14"/>
        <v>-97013.65</v>
      </c>
      <c r="G66" s="35">
        <f t="shared" si="14"/>
        <v>109875.85999999999</v>
      </c>
      <c r="H66" s="35">
        <f t="shared" si="14"/>
        <v>248257.79</v>
      </c>
      <c r="I66" s="35">
        <f t="shared" si="14"/>
        <v>-48644.03999999999</v>
      </c>
      <c r="J66" s="35">
        <f t="shared" si="14"/>
        <v>-61815.23999999999</v>
      </c>
      <c r="K66" s="35">
        <f>+K67+K74+K111+K112</f>
        <v>65619.91</v>
      </c>
      <c r="L66" s="35">
        <f t="shared" si="14"/>
        <v>-112524.9</v>
      </c>
      <c r="M66" s="35">
        <f t="shared" si="14"/>
        <v>10008.380000000005</v>
      </c>
      <c r="N66" s="35">
        <f t="shared" si="14"/>
        <v>-39198.54</v>
      </c>
      <c r="O66" s="35">
        <f>+O67+O74+O111+O112</f>
        <v>-107570.23000000001</v>
      </c>
      <c r="P66" s="35">
        <f t="shared" si="14"/>
        <v>186025.66000000003</v>
      </c>
      <c r="Q66" s="35">
        <f aca="true" t="shared" si="15" ref="Q66:Q74">SUM(B66:P66)</f>
        <v>583953.1499999999</v>
      </c>
    </row>
    <row r="67" spans="1:17" ht="18.75" customHeight="1">
      <c r="A67" s="16" t="s">
        <v>68</v>
      </c>
      <c r="B67" s="35">
        <f aca="true" t="shared" si="16" ref="B67:P67">B68+B69+B70+B71+B72+B73</f>
        <v>-163439.88000000003</v>
      </c>
      <c r="C67" s="35">
        <f t="shared" si="16"/>
        <v>-205257.11</v>
      </c>
      <c r="D67" s="35">
        <f t="shared" si="16"/>
        <v>0</v>
      </c>
      <c r="E67" s="35">
        <f t="shared" si="16"/>
        <v>-181119.66999999998</v>
      </c>
      <c r="F67" s="35">
        <f t="shared" si="16"/>
        <v>-30409.6</v>
      </c>
      <c r="G67" s="35">
        <f t="shared" si="16"/>
        <v>-64689.2</v>
      </c>
      <c r="H67" s="35">
        <f t="shared" si="16"/>
        <v>-198237.95</v>
      </c>
      <c r="I67" s="35">
        <f t="shared" si="16"/>
        <v>-93198.2</v>
      </c>
      <c r="J67" s="35">
        <f t="shared" si="16"/>
        <v>-91218.48999999999</v>
      </c>
      <c r="K67" s="35">
        <f>K68+K69+K70+K71+K72+K73</f>
        <v>0</v>
      </c>
      <c r="L67" s="35">
        <f t="shared" si="16"/>
        <v>-93113.95999999999</v>
      </c>
      <c r="M67" s="35">
        <f t="shared" si="16"/>
        <v>-31954.739999999998</v>
      </c>
      <c r="N67" s="35">
        <f t="shared" si="16"/>
        <v>-41636.630000000005</v>
      </c>
      <c r="O67" s="35">
        <f t="shared" si="16"/>
        <v>-50891.44</v>
      </c>
      <c r="P67" s="35">
        <f t="shared" si="16"/>
        <v>-165029.7</v>
      </c>
      <c r="Q67" s="35">
        <f t="shared" si="15"/>
        <v>-1410196.5699999996</v>
      </c>
    </row>
    <row r="68" spans="1:17" s="54" customFormat="1" ht="18.75" customHeight="1">
      <c r="A68" s="49" t="s">
        <v>138</v>
      </c>
      <c r="B68" s="52">
        <f>-ROUND(B9*$E$3,2)</f>
        <v>-140231.6</v>
      </c>
      <c r="C68" s="52">
        <f aca="true" t="shared" si="17" ref="C68:P68">-ROUND(C9*$E$3,2)</f>
        <v>-199335.1</v>
      </c>
      <c r="D68" s="52">
        <f t="shared" si="17"/>
        <v>0</v>
      </c>
      <c r="E68" s="52">
        <f t="shared" si="17"/>
        <v>-163572</v>
      </c>
      <c r="F68" s="52">
        <f t="shared" si="17"/>
        <v>-30409.6</v>
      </c>
      <c r="G68" s="52">
        <f t="shared" si="17"/>
        <v>-64689.2</v>
      </c>
      <c r="H68" s="52">
        <f t="shared" si="17"/>
        <v>-121040.7</v>
      </c>
      <c r="I68" s="52">
        <f>-ROUND((I9+I29)*$E$3,2)</f>
        <v>-93198.2</v>
      </c>
      <c r="J68" s="52">
        <f t="shared" si="17"/>
        <v>-47811.7</v>
      </c>
      <c r="K68" s="52">
        <f>-ROUND(K9*$E$3,2)</f>
        <v>0</v>
      </c>
      <c r="L68" s="52">
        <f t="shared" si="17"/>
        <v>-76927</v>
      </c>
      <c r="M68" s="52">
        <f t="shared" si="17"/>
        <v>-26961</v>
      </c>
      <c r="N68" s="52">
        <f t="shared" si="17"/>
        <v>-34576.3</v>
      </c>
      <c r="O68" s="52">
        <f t="shared" si="17"/>
        <v>-40518.9</v>
      </c>
      <c r="P68" s="52">
        <f t="shared" si="17"/>
        <v>-165029.7</v>
      </c>
      <c r="Q68" s="52">
        <f t="shared" si="15"/>
        <v>-1204301</v>
      </c>
    </row>
    <row r="69" spans="1:17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5"/>
        <v>0</v>
      </c>
    </row>
    <row r="70" spans="1:17" ht="18.75" customHeight="1">
      <c r="A70" s="12" t="s">
        <v>70</v>
      </c>
      <c r="B70" s="35">
        <v>-30.1</v>
      </c>
      <c r="C70" s="35">
        <v>-12.9</v>
      </c>
      <c r="D70" s="35">
        <v>0</v>
      </c>
      <c r="E70" s="19">
        <v>-47.3</v>
      </c>
      <c r="F70" s="19">
        <v>0</v>
      </c>
      <c r="G70" s="19">
        <v>0</v>
      </c>
      <c r="H70" s="19">
        <v>-77.4</v>
      </c>
      <c r="I70" s="19">
        <v>0</v>
      </c>
      <c r="J70" s="19">
        <v>-60.2</v>
      </c>
      <c r="K70" s="35">
        <v>0</v>
      </c>
      <c r="L70" s="35">
        <v>-9.01</v>
      </c>
      <c r="M70" s="19">
        <v>-2.78</v>
      </c>
      <c r="N70" s="19">
        <v>-3.93</v>
      </c>
      <c r="O70" s="19">
        <v>-5.78</v>
      </c>
      <c r="P70" s="19">
        <v>0</v>
      </c>
      <c r="Q70" s="35">
        <f t="shared" si="15"/>
        <v>-249.39999999999998</v>
      </c>
    </row>
    <row r="71" spans="1:17" ht="18.75" customHeight="1">
      <c r="A71" s="12" t="s">
        <v>71</v>
      </c>
      <c r="B71" s="35">
        <v>-3070.2000000000003</v>
      </c>
      <c r="C71" s="35">
        <v>-842.8</v>
      </c>
      <c r="D71" s="35">
        <v>0</v>
      </c>
      <c r="E71" s="19">
        <v>-1096.5</v>
      </c>
      <c r="F71" s="19">
        <v>0</v>
      </c>
      <c r="G71" s="19">
        <v>0</v>
      </c>
      <c r="H71" s="19">
        <v>-2046.8</v>
      </c>
      <c r="I71" s="19">
        <v>0</v>
      </c>
      <c r="J71" s="19">
        <v>-872.9</v>
      </c>
      <c r="K71" s="35">
        <v>0</v>
      </c>
      <c r="L71" s="35">
        <v>-466.87</v>
      </c>
      <c r="M71" s="19">
        <v>-144.03</v>
      </c>
      <c r="N71" s="19">
        <v>-203.63</v>
      </c>
      <c r="O71" s="19">
        <v>-299.17</v>
      </c>
      <c r="P71" s="19">
        <v>0</v>
      </c>
      <c r="Q71" s="35">
        <f t="shared" si="15"/>
        <v>-9042.9</v>
      </c>
    </row>
    <row r="72" spans="1:17" ht="18.75" customHeight="1">
      <c r="A72" s="12" t="s">
        <v>72</v>
      </c>
      <c r="B72" s="35">
        <v>-20107.98</v>
      </c>
      <c r="C72" s="35">
        <v>-5066.31</v>
      </c>
      <c r="D72" s="35">
        <v>0</v>
      </c>
      <c r="E72" s="19">
        <v>-16403.87</v>
      </c>
      <c r="F72" s="19">
        <v>0</v>
      </c>
      <c r="G72" s="19">
        <v>0</v>
      </c>
      <c r="H72" s="19">
        <v>-75073.05</v>
      </c>
      <c r="I72" s="19">
        <v>0</v>
      </c>
      <c r="J72" s="19">
        <v>-42473.69</v>
      </c>
      <c r="K72" s="35">
        <v>0</v>
      </c>
      <c r="L72" s="35">
        <v>-15711.08</v>
      </c>
      <c r="M72" s="19">
        <v>-4846.93</v>
      </c>
      <c r="N72" s="19">
        <v>-6852.77</v>
      </c>
      <c r="O72" s="19">
        <v>-10067.59</v>
      </c>
      <c r="P72" s="19">
        <v>0</v>
      </c>
      <c r="Q72" s="35">
        <f t="shared" si="15"/>
        <v>-196603.27</v>
      </c>
    </row>
    <row r="73" spans="1:17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5"/>
        <v>0</v>
      </c>
    </row>
    <row r="74" spans="1:17" s="54" customFormat="1" ht="18.75" customHeight="1">
      <c r="A74" s="16" t="s">
        <v>74</v>
      </c>
      <c r="B74" s="52">
        <f aca="true" t="shared" si="18" ref="B74:P74">SUM(B75:B110)</f>
        <v>-54160.1</v>
      </c>
      <c r="C74" s="52">
        <f t="shared" si="18"/>
        <v>-56728.31</v>
      </c>
      <c r="D74" s="52">
        <f t="shared" si="18"/>
        <v>0</v>
      </c>
      <c r="E74" s="35">
        <f t="shared" si="18"/>
        <v>-97325.72</v>
      </c>
      <c r="F74" s="35">
        <f t="shared" si="18"/>
        <v>-121946.96</v>
      </c>
      <c r="G74" s="35">
        <f t="shared" si="18"/>
        <v>-17979.43</v>
      </c>
      <c r="H74" s="35">
        <f t="shared" si="18"/>
        <v>-31626.4</v>
      </c>
      <c r="I74" s="35">
        <f t="shared" si="18"/>
        <v>-63992.329999999994</v>
      </c>
      <c r="J74" s="35">
        <f t="shared" si="18"/>
        <v>-55422.06</v>
      </c>
      <c r="K74" s="52">
        <f>SUM(K75:K110)</f>
        <v>0</v>
      </c>
      <c r="L74" s="35">
        <f t="shared" si="18"/>
        <v>-19410.940000000002</v>
      </c>
      <c r="M74" s="35">
        <f t="shared" si="18"/>
        <v>-10703.32</v>
      </c>
      <c r="N74" s="35">
        <f t="shared" si="18"/>
        <v>-17629.45</v>
      </c>
      <c r="O74" s="35">
        <f t="shared" si="18"/>
        <v>-48784.22</v>
      </c>
      <c r="P74" s="52">
        <f t="shared" si="18"/>
        <v>-40768.05</v>
      </c>
      <c r="Q74" s="52">
        <f t="shared" si="15"/>
        <v>-636477.29</v>
      </c>
    </row>
    <row r="75" spans="1:17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0</v>
      </c>
      <c r="F75" s="19">
        <v>-46961.64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</row>
    <row r="76" spans="1:17" ht="18.75" customHeight="1">
      <c r="A76" s="12" t="s">
        <v>76</v>
      </c>
      <c r="B76" s="19">
        <v>0</v>
      </c>
      <c r="C76" s="35">
        <v>-20.03</v>
      </c>
      <c r="D76" s="35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5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52">
        <f>SUM(B76:P76)</f>
        <v>-20.03</v>
      </c>
    </row>
    <row r="77" spans="1:17" ht="18.75" customHeight="1">
      <c r="A77" s="12" t="s">
        <v>77</v>
      </c>
      <c r="B77" s="19">
        <v>0</v>
      </c>
      <c r="C77" s="19">
        <v>0</v>
      </c>
      <c r="D77" s="19">
        <v>0</v>
      </c>
      <c r="E77" s="35">
        <v>-1067.75</v>
      </c>
      <c r="F77" s="35">
        <v>-2488.9</v>
      </c>
      <c r="G77" s="35">
        <v>0</v>
      </c>
      <c r="H77" s="19">
        <v>0</v>
      </c>
      <c r="I77" s="35">
        <v>-380.65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52">
        <f>SUM(B77:P77)</f>
        <v>-3937.3</v>
      </c>
    </row>
    <row r="78" spans="1:17" ht="18.75" customHeight="1">
      <c r="A78" s="12" t="s">
        <v>78</v>
      </c>
      <c r="B78" s="19">
        <v>0</v>
      </c>
      <c r="C78" s="19">
        <v>0</v>
      </c>
      <c r="D78" s="19">
        <v>0</v>
      </c>
      <c r="E78" s="19">
        <v>0</v>
      </c>
      <c r="F78" s="35">
        <v>-60000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35">
        <f>SUM(B78:P78)</f>
        <v>-60000</v>
      </c>
    </row>
    <row r="79" spans="1:17" ht="18.75" customHeight="1">
      <c r="A79" s="34" t="s">
        <v>79</v>
      </c>
      <c r="B79" s="35">
        <v>-13851.36</v>
      </c>
      <c r="C79" s="35">
        <v>-20107.73</v>
      </c>
      <c r="D79" s="35">
        <v>0</v>
      </c>
      <c r="E79" s="35">
        <v>-19008.64</v>
      </c>
      <c r="F79" s="35">
        <v>-4805</v>
      </c>
      <c r="G79" s="35">
        <v>-9905.91</v>
      </c>
      <c r="H79" s="35">
        <v>-13330</v>
      </c>
      <c r="I79" s="35">
        <v>-9905.91</v>
      </c>
      <c r="J79" s="35">
        <v>-8412.27</v>
      </c>
      <c r="K79" s="35">
        <v>0</v>
      </c>
      <c r="L79" s="35">
        <v>-12005.45</v>
      </c>
      <c r="M79" s="35">
        <v>-3945.45</v>
      </c>
      <c r="N79" s="35">
        <v>-3945.45</v>
      </c>
      <c r="O79" s="35">
        <v>-8017.73</v>
      </c>
      <c r="P79" s="35">
        <v>-13668.19</v>
      </c>
      <c r="Q79" s="52">
        <f>SUM(B79:P79)</f>
        <v>-140909.09</v>
      </c>
    </row>
    <row r="80" spans="1:17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52">
        <f aca="true" t="shared" si="19" ref="Q80:Q110">SUM(B80:P80)</f>
        <v>0</v>
      </c>
    </row>
    <row r="81" spans="1:17" ht="18.75" customHeight="1">
      <c r="A81" s="12" t="s">
        <v>81</v>
      </c>
      <c r="B81" s="19">
        <v>-40308.74</v>
      </c>
      <c r="C81" s="19">
        <v>-36600.55</v>
      </c>
      <c r="D81" s="19">
        <v>0</v>
      </c>
      <c r="E81" s="19">
        <v>-77249.33</v>
      </c>
      <c r="F81" s="19">
        <v>-7153.92</v>
      </c>
      <c r="G81" s="19">
        <v>-8073.52</v>
      </c>
      <c r="H81" s="19">
        <v>-18296.4</v>
      </c>
      <c r="I81" s="19">
        <v>-53705.77</v>
      </c>
      <c r="J81" s="19">
        <v>-47009.79</v>
      </c>
      <c r="K81" s="19">
        <v>0</v>
      </c>
      <c r="L81" s="19">
        <v>-7405.49</v>
      </c>
      <c r="M81" s="19">
        <v>-6757.87</v>
      </c>
      <c r="N81" s="19">
        <v>-13684</v>
      </c>
      <c r="O81" s="19">
        <v>-39691.49</v>
      </c>
      <c r="P81" s="19">
        <v>-27099.86</v>
      </c>
      <c r="Q81" s="52">
        <f t="shared" si="19"/>
        <v>-383036.7299999999</v>
      </c>
    </row>
    <row r="82" spans="1:17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52">
        <f t="shared" si="19"/>
        <v>0</v>
      </c>
    </row>
    <row r="83" spans="1:17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52">
        <f t="shared" si="19"/>
        <v>0</v>
      </c>
    </row>
    <row r="84" spans="1:17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52">
        <f t="shared" si="19"/>
        <v>0</v>
      </c>
    </row>
    <row r="85" spans="1:17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52">
        <f t="shared" si="19"/>
        <v>0</v>
      </c>
    </row>
    <row r="86" spans="1:17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52">
        <f t="shared" si="19"/>
        <v>0</v>
      </c>
    </row>
    <row r="87" spans="1:17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52">
        <f t="shared" si="19"/>
        <v>0</v>
      </c>
    </row>
    <row r="88" spans="1:17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-1075</v>
      </c>
      <c r="P88" s="19">
        <v>0</v>
      </c>
      <c r="Q88" s="52">
        <f t="shared" si="19"/>
        <v>-1075</v>
      </c>
    </row>
    <row r="89" spans="1:17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52">
        <f t="shared" si="19"/>
        <v>0</v>
      </c>
    </row>
    <row r="90" spans="1:17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52">
        <f t="shared" si="19"/>
        <v>0</v>
      </c>
    </row>
    <row r="91" spans="1:17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-537.5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52">
        <f t="shared" si="19"/>
        <v>-537.5</v>
      </c>
    </row>
    <row r="92" spans="1:17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52">
        <f t="shared" si="19"/>
        <v>0</v>
      </c>
    </row>
    <row r="93" spans="1:17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2">
        <f t="shared" si="19"/>
        <v>0</v>
      </c>
    </row>
    <row r="94" spans="1:17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52">
        <f t="shared" si="19"/>
        <v>0</v>
      </c>
    </row>
    <row r="95" spans="1:17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52">
        <f t="shared" si="19"/>
        <v>0</v>
      </c>
    </row>
    <row r="96" spans="1:17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52">
        <f t="shared" si="19"/>
        <v>0</v>
      </c>
    </row>
    <row r="97" spans="1:17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52">
        <f t="shared" si="19"/>
        <v>0</v>
      </c>
    </row>
    <row r="98" spans="1:17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52">
        <f t="shared" si="19"/>
        <v>0</v>
      </c>
    </row>
    <row r="99" spans="1:17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52">
        <f t="shared" si="19"/>
        <v>0</v>
      </c>
    </row>
    <row r="100" spans="1:17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52">
        <f t="shared" si="19"/>
        <v>0</v>
      </c>
    </row>
    <row r="101" spans="1:17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52">
        <f t="shared" si="19"/>
        <v>0</v>
      </c>
    </row>
    <row r="102" spans="1:17" s="54" customFormat="1" ht="18.75" customHeight="1">
      <c r="A102" s="49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52">
        <f t="shared" si="19"/>
        <v>0</v>
      </c>
    </row>
    <row r="103" spans="1:17" ht="18.75" customHeight="1">
      <c r="A103" s="49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52">
        <f t="shared" si="19"/>
        <v>0</v>
      </c>
    </row>
    <row r="104" spans="1:17" ht="18.75" customHeight="1">
      <c r="A104" s="49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52">
        <f t="shared" si="19"/>
        <v>0</v>
      </c>
    </row>
    <row r="105" spans="1:17" ht="18.75" customHeight="1">
      <c r="A105" s="56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52">
        <f t="shared" si="19"/>
        <v>0</v>
      </c>
    </row>
    <row r="106" spans="1:17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52">
        <f t="shared" si="19"/>
        <v>0</v>
      </c>
    </row>
    <row r="107" spans="1:17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52">
        <f t="shared" si="19"/>
        <v>0</v>
      </c>
    </row>
    <row r="108" spans="1:17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52">
        <f t="shared" si="19"/>
        <v>0</v>
      </c>
    </row>
    <row r="109" spans="1:17" s="54" customFormat="1" ht="18.75" customHeight="1">
      <c r="A109" s="49" t="s">
        <v>109</v>
      </c>
      <c r="B109" s="19">
        <v>0</v>
      </c>
      <c r="C109" s="19">
        <v>0</v>
      </c>
      <c r="D109" s="19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46">
        <v>0</v>
      </c>
      <c r="Q109" s="52">
        <f t="shared" si="19"/>
        <v>0</v>
      </c>
    </row>
    <row r="110" spans="1:17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/>
      <c r="G110" s="19"/>
      <c r="H110" s="19">
        <v>0</v>
      </c>
      <c r="I110" s="19">
        <v>0</v>
      </c>
      <c r="J110" s="19"/>
      <c r="K110" s="19">
        <v>0</v>
      </c>
      <c r="L110" s="19">
        <v>0</v>
      </c>
      <c r="M110" s="19"/>
      <c r="N110" s="19"/>
      <c r="O110" s="19">
        <v>0</v>
      </c>
      <c r="P110" s="19">
        <v>0</v>
      </c>
      <c r="Q110" s="52">
        <f t="shared" si="19"/>
        <v>0</v>
      </c>
    </row>
    <row r="111" spans="1:17" ht="18.75" customHeight="1">
      <c r="A111" s="16" t="s">
        <v>162</v>
      </c>
      <c r="B111" s="19">
        <v>245631.56</v>
      </c>
      <c r="C111" s="19">
        <v>427882</v>
      </c>
      <c r="D111" s="19">
        <v>494720.26</v>
      </c>
      <c r="E111" s="19">
        <v>20729.12</v>
      </c>
      <c r="F111" s="19">
        <v>55342.91</v>
      </c>
      <c r="G111" s="19">
        <v>192544.49</v>
      </c>
      <c r="H111" s="19">
        <v>478122.14</v>
      </c>
      <c r="I111" s="19">
        <v>108546.49</v>
      </c>
      <c r="J111" s="19">
        <v>84825.31</v>
      </c>
      <c r="K111" s="19">
        <v>65619.91</v>
      </c>
      <c r="L111" s="19">
        <v>0</v>
      </c>
      <c r="M111" s="19">
        <v>52666.44</v>
      </c>
      <c r="N111" s="19">
        <v>20067.54</v>
      </c>
      <c r="O111" s="19">
        <v>-7894.57</v>
      </c>
      <c r="P111" s="19">
        <f>170168.91+221654.5</f>
        <v>391823.41000000003</v>
      </c>
      <c r="Q111" s="19">
        <f aca="true" t="shared" si="20" ref="Q111:Q118">SUM(B111:P111)</f>
        <v>2630627.0100000002</v>
      </c>
    </row>
    <row r="112" spans="1:17" ht="18.75" customHeight="1">
      <c r="A112" s="16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f t="shared" si="20"/>
        <v>0</v>
      </c>
    </row>
    <row r="113" spans="1:17" ht="18.75" customHeight="1">
      <c r="A113" s="16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31"/>
    </row>
    <row r="114" spans="1:17" ht="18.75" customHeight="1">
      <c r="A114" s="16" t="s">
        <v>111</v>
      </c>
      <c r="B114" s="24">
        <f aca="true" t="shared" si="21" ref="B114:H114">+B115+B116</f>
        <v>1779698.2899999998</v>
      </c>
      <c r="C114" s="24">
        <f t="shared" si="21"/>
        <v>2780086.7700000005</v>
      </c>
      <c r="D114" s="24">
        <f>+D115+D116</f>
        <v>494720.26</v>
      </c>
      <c r="E114" s="24">
        <f t="shared" si="21"/>
        <v>2513484.4899999998</v>
      </c>
      <c r="F114" s="24">
        <f t="shared" si="21"/>
        <v>488758.41000000003</v>
      </c>
      <c r="G114" s="24">
        <f t="shared" si="21"/>
        <v>1113489.1</v>
      </c>
      <c r="H114" s="24">
        <f t="shared" si="21"/>
        <v>1842217.54</v>
      </c>
      <c r="I114" s="24">
        <f aca="true" t="shared" si="22" ref="I114:O114">+I115+I116</f>
        <v>1234546.78</v>
      </c>
      <c r="J114" s="24">
        <f t="shared" si="22"/>
        <v>955721.23</v>
      </c>
      <c r="K114" s="24">
        <f t="shared" si="22"/>
        <v>65619.91</v>
      </c>
      <c r="L114" s="24">
        <f t="shared" si="22"/>
        <v>1243346.97</v>
      </c>
      <c r="M114" s="24">
        <f t="shared" si="22"/>
        <v>456166.09</v>
      </c>
      <c r="N114" s="24">
        <f t="shared" si="22"/>
        <v>384162.11</v>
      </c>
      <c r="O114" s="24">
        <f t="shared" si="22"/>
        <v>790297.7600000001</v>
      </c>
      <c r="P114" s="24">
        <f>+P115+P116</f>
        <v>1788653.0100000002</v>
      </c>
      <c r="Q114" s="42">
        <f t="shared" si="20"/>
        <v>17930968.72</v>
      </c>
    </row>
    <row r="115" spans="1:17" ht="18" customHeight="1">
      <c r="A115" s="16" t="s">
        <v>112</v>
      </c>
      <c r="B115" s="24">
        <f aca="true" t="shared" si="23" ref="B115:H115">+B50+B67+B74+B111</f>
        <v>1762981.2999999998</v>
      </c>
      <c r="C115" s="24">
        <f t="shared" si="23"/>
        <v>2756935.0000000005</v>
      </c>
      <c r="D115" s="24">
        <f>+D50+D67+D74+D111</f>
        <v>494720.26</v>
      </c>
      <c r="E115" s="24">
        <f t="shared" si="23"/>
        <v>2505375.5199999996</v>
      </c>
      <c r="F115" s="24">
        <f t="shared" si="23"/>
        <v>488758.41000000003</v>
      </c>
      <c r="G115" s="24">
        <f t="shared" si="23"/>
        <v>1100957.03</v>
      </c>
      <c r="H115" s="24">
        <f t="shared" si="23"/>
        <v>1819135.33</v>
      </c>
      <c r="I115" s="24">
        <f aca="true" t="shared" si="24" ref="I115:N115">+I50+I67+I74+I111</f>
        <v>1234546.78</v>
      </c>
      <c r="J115" s="24">
        <f t="shared" si="24"/>
        <v>946981.54</v>
      </c>
      <c r="K115" s="24">
        <f t="shared" si="24"/>
        <v>65619.91</v>
      </c>
      <c r="L115" s="24">
        <f t="shared" si="24"/>
        <v>1234826.06</v>
      </c>
      <c r="M115" s="24">
        <f t="shared" si="24"/>
        <v>454653.45</v>
      </c>
      <c r="N115" s="24">
        <f t="shared" si="24"/>
        <v>376322.51999999996</v>
      </c>
      <c r="O115" s="24">
        <f>+O50+O67+O74+O111</f>
        <v>788834.3200000002</v>
      </c>
      <c r="P115" s="24">
        <f>+P50+P67+P74+P111</f>
        <v>1778673.7800000003</v>
      </c>
      <c r="Q115" s="42">
        <f t="shared" si="20"/>
        <v>17809321.209999997</v>
      </c>
    </row>
    <row r="116" spans="1:17" ht="18.75" customHeight="1">
      <c r="A116" s="16" t="s">
        <v>113</v>
      </c>
      <c r="B116" s="24">
        <f aca="true" t="shared" si="25" ref="B116:H116">IF(+B62+B112+B117&lt;0,0,(B62+B112+B117))</f>
        <v>16716.99</v>
      </c>
      <c r="C116" s="24">
        <f t="shared" si="25"/>
        <v>23151.77</v>
      </c>
      <c r="D116" s="24">
        <f>IF(+D62+D112+D117&lt;0,0,(D62+D112+D117))</f>
        <v>0</v>
      </c>
      <c r="E116" s="24">
        <f t="shared" si="25"/>
        <v>8108.97</v>
      </c>
      <c r="F116" s="24">
        <f t="shared" si="25"/>
        <v>0</v>
      </c>
      <c r="G116" s="24">
        <f t="shared" si="25"/>
        <v>12532.07</v>
      </c>
      <c r="H116" s="24">
        <f t="shared" si="25"/>
        <v>23082.21</v>
      </c>
      <c r="I116" s="24">
        <f aca="true" t="shared" si="26" ref="I116:O116">IF(+I62+I112+I117&lt;0,0,(I62+I112+I117))</f>
        <v>0</v>
      </c>
      <c r="J116" s="24">
        <f t="shared" si="26"/>
        <v>8739.69</v>
      </c>
      <c r="K116" s="24">
        <f t="shared" si="26"/>
        <v>0</v>
      </c>
      <c r="L116" s="24">
        <f t="shared" si="26"/>
        <v>8520.91</v>
      </c>
      <c r="M116" s="24">
        <f t="shared" si="26"/>
        <v>1512.64</v>
      </c>
      <c r="N116" s="24">
        <f t="shared" si="26"/>
        <v>7839.59</v>
      </c>
      <c r="O116" s="24">
        <f t="shared" si="26"/>
        <v>1463.44</v>
      </c>
      <c r="P116" s="24">
        <f>IF(+P62+P112+P117&lt;0,0,(P62+P112+P117))</f>
        <v>9979.23</v>
      </c>
      <c r="Q116" s="42">
        <f t="shared" si="20"/>
        <v>121647.51000000001</v>
      </c>
    </row>
    <row r="117" spans="1:17" ht="18.75" customHeight="1">
      <c r="A117" s="16" t="s">
        <v>114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52"/>
      <c r="N117" s="52"/>
      <c r="O117" s="52"/>
      <c r="P117" s="19">
        <v>0</v>
      </c>
      <c r="Q117" s="31">
        <f t="shared" si="20"/>
        <v>0</v>
      </c>
    </row>
    <row r="118" spans="1:17" ht="18.75" customHeight="1">
      <c r="A118" s="16" t="s">
        <v>115</v>
      </c>
      <c r="B118" s="19">
        <v>0</v>
      </c>
      <c r="C118" s="19">
        <v>0</v>
      </c>
      <c r="D118" s="19"/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/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31">
        <f t="shared" si="20"/>
        <v>0</v>
      </c>
    </row>
    <row r="119" spans="1:17" ht="18.75" customHeight="1">
      <c r="A119" s="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9" ht="18.75" customHeight="1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S121" s="68"/>
    </row>
    <row r="122" spans="1:17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38">
        <v>0</v>
      </c>
      <c r="N122" s="38">
        <v>0</v>
      </c>
      <c r="O122" s="38">
        <v>0</v>
      </c>
      <c r="P122" s="18">
        <v>0</v>
      </c>
      <c r="Q122" s="39">
        <f>SUM(Q123:Q154)</f>
        <v>17930968.709999997</v>
      </c>
    </row>
    <row r="123" spans="1:17" ht="18.75" customHeight="1">
      <c r="A123" s="26" t="s">
        <v>117</v>
      </c>
      <c r="B123" s="27">
        <v>236268.44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9">
        <f aca="true" t="shared" si="27" ref="Q123:Q143">SUM(B123:P123)</f>
        <v>236268.44</v>
      </c>
    </row>
    <row r="124" spans="1:17" ht="18.75" customHeight="1">
      <c r="A124" s="26" t="s">
        <v>118</v>
      </c>
      <c r="B124" s="27">
        <v>1543429.85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9">
        <f t="shared" si="27"/>
        <v>1543429.85</v>
      </c>
    </row>
    <row r="125" spans="1:17" ht="18.75" customHeight="1">
      <c r="A125" s="26" t="s">
        <v>119</v>
      </c>
      <c r="B125" s="38">
        <v>0</v>
      </c>
      <c r="C125" s="27">
        <v>2780086.77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9">
        <f t="shared" si="27"/>
        <v>2780086.77</v>
      </c>
    </row>
    <row r="126" spans="1:17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9">
        <f t="shared" si="27"/>
        <v>0</v>
      </c>
    </row>
    <row r="127" spans="1:17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9">
        <f t="shared" si="27"/>
        <v>0</v>
      </c>
    </row>
    <row r="128" spans="1:17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1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9">
        <f t="shared" si="27"/>
        <v>0</v>
      </c>
    </row>
    <row r="129" spans="1:17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f t="shared" si="27"/>
        <v>0</v>
      </c>
    </row>
    <row r="130" spans="1:17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9">
        <f t="shared" si="27"/>
        <v>0</v>
      </c>
    </row>
    <row r="131" spans="1:17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9">
        <f t="shared" si="27"/>
        <v>0</v>
      </c>
    </row>
    <row r="132" spans="1:17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9">
        <f t="shared" si="27"/>
        <v>0</v>
      </c>
    </row>
    <row r="133" spans="1:17" ht="18.75" customHeight="1">
      <c r="A133" s="26" t="s">
        <v>127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38">
        <v>0</v>
      </c>
      <c r="J133" s="38">
        <v>0</v>
      </c>
      <c r="K133" s="18">
        <v>0</v>
      </c>
      <c r="L133" s="53">
        <v>0</v>
      </c>
      <c r="M133" s="38">
        <v>0</v>
      </c>
      <c r="N133" s="38">
        <v>0</v>
      </c>
      <c r="O133" s="38">
        <v>0</v>
      </c>
      <c r="P133" s="53">
        <v>0</v>
      </c>
      <c r="Q133" s="39">
        <f t="shared" si="27"/>
        <v>0</v>
      </c>
    </row>
    <row r="134" spans="1:17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53">
        <v>0</v>
      </c>
      <c r="M134" s="38">
        <v>0</v>
      </c>
      <c r="N134" s="38">
        <v>0</v>
      </c>
      <c r="O134" s="38">
        <v>0</v>
      </c>
      <c r="P134" s="38">
        <v>0</v>
      </c>
      <c r="Q134" s="39">
        <f t="shared" si="27"/>
        <v>0</v>
      </c>
    </row>
    <row r="135" spans="1:17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53">
        <v>0</v>
      </c>
      <c r="M135" s="38">
        <v>0</v>
      </c>
      <c r="N135" s="38">
        <v>0</v>
      </c>
      <c r="O135" s="38">
        <v>0</v>
      </c>
      <c r="P135" s="38">
        <v>0</v>
      </c>
      <c r="Q135" s="39">
        <f t="shared" si="27"/>
        <v>0</v>
      </c>
    </row>
    <row r="136" spans="1:17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53">
        <v>0</v>
      </c>
      <c r="M136" s="38">
        <v>0</v>
      </c>
      <c r="N136" s="38">
        <v>0</v>
      </c>
      <c r="O136" s="38">
        <v>0</v>
      </c>
      <c r="P136" s="38">
        <v>0</v>
      </c>
      <c r="Q136" s="39">
        <f t="shared" si="27"/>
        <v>0</v>
      </c>
    </row>
    <row r="137" spans="1:17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53">
        <v>0</v>
      </c>
      <c r="M137" s="38">
        <v>0</v>
      </c>
      <c r="N137" s="38">
        <v>0</v>
      </c>
      <c r="O137" s="38">
        <v>0</v>
      </c>
      <c r="P137" s="38">
        <v>0</v>
      </c>
      <c r="Q137" s="39">
        <f t="shared" si="27"/>
        <v>0</v>
      </c>
    </row>
    <row r="138" spans="1:17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53">
        <v>0</v>
      </c>
      <c r="M138" s="38">
        <v>0</v>
      </c>
      <c r="N138" s="38">
        <v>0</v>
      </c>
      <c r="O138" s="38">
        <v>0</v>
      </c>
      <c r="P138" s="38">
        <v>0</v>
      </c>
      <c r="Q138" s="39">
        <f t="shared" si="27"/>
        <v>0</v>
      </c>
    </row>
    <row r="139" spans="1:17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53">
        <v>0</v>
      </c>
      <c r="M139" s="38">
        <v>0</v>
      </c>
      <c r="N139" s="38">
        <v>0</v>
      </c>
      <c r="O139" s="38">
        <v>0</v>
      </c>
      <c r="P139" s="27">
        <v>651204.01</v>
      </c>
      <c r="Q139" s="39">
        <f t="shared" si="27"/>
        <v>651204.01</v>
      </c>
    </row>
    <row r="140" spans="1:17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53">
        <v>0</v>
      </c>
      <c r="M140" s="38">
        <v>0</v>
      </c>
      <c r="N140" s="38">
        <v>0</v>
      </c>
      <c r="O140" s="38">
        <v>0</v>
      </c>
      <c r="P140" s="27">
        <v>1137449</v>
      </c>
      <c r="Q140" s="39">
        <f t="shared" si="27"/>
        <v>1137449</v>
      </c>
    </row>
    <row r="141" spans="1:17" ht="18.75" customHeight="1">
      <c r="A141" s="26" t="s">
        <v>135</v>
      </c>
      <c r="B141" s="38">
        <v>0</v>
      </c>
      <c r="C141" s="38">
        <v>0</v>
      </c>
      <c r="D141" s="38">
        <v>0</v>
      </c>
      <c r="E141" s="38">
        <v>0</v>
      </c>
      <c r="F141" s="27">
        <v>488758.41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53">
        <v>0</v>
      </c>
      <c r="M141" s="38">
        <v>0</v>
      </c>
      <c r="N141" s="38">
        <v>0</v>
      </c>
      <c r="O141" s="38">
        <v>0</v>
      </c>
      <c r="P141" s="38">
        <v>0</v>
      </c>
      <c r="Q141" s="39">
        <f t="shared" si="27"/>
        <v>488758.41</v>
      </c>
    </row>
    <row r="142" spans="1:17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27">
        <v>1113489.1</v>
      </c>
      <c r="H142" s="38">
        <v>0</v>
      </c>
      <c r="I142" s="38">
        <v>0</v>
      </c>
      <c r="J142" s="38">
        <v>0</v>
      </c>
      <c r="K142" s="18">
        <v>0</v>
      </c>
      <c r="L142" s="53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f t="shared" si="27"/>
        <v>1113489.1</v>
      </c>
    </row>
    <row r="143" spans="1:17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27">
        <v>1234546.78</v>
      </c>
      <c r="J143" s="38">
        <v>0</v>
      </c>
      <c r="K143" s="18">
        <v>0</v>
      </c>
      <c r="L143" s="53">
        <v>0</v>
      </c>
      <c r="M143" s="38">
        <v>0</v>
      </c>
      <c r="N143" s="38">
        <v>0</v>
      </c>
      <c r="O143" s="38">
        <v>0</v>
      </c>
      <c r="P143" s="38">
        <v>0</v>
      </c>
      <c r="Q143" s="39">
        <f t="shared" si="27"/>
        <v>1234546.78</v>
      </c>
    </row>
    <row r="144" spans="1:17" ht="18.75" customHeight="1">
      <c r="A144" s="26" t="s">
        <v>144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1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9">
        <f aca="true" t="shared" si="28" ref="Q144:Q154">SUM(B144:P144)</f>
        <v>0</v>
      </c>
    </row>
    <row r="145" spans="1:17" ht="18" customHeight="1">
      <c r="A145" s="26" t="s">
        <v>145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27">
        <v>65619.91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9">
        <f t="shared" si="28"/>
        <v>65619.91</v>
      </c>
    </row>
    <row r="146" spans="1:17" ht="18" customHeight="1">
      <c r="A146" s="26" t="s">
        <v>146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18">
        <v>0</v>
      </c>
      <c r="L146" s="38">
        <v>0</v>
      </c>
      <c r="M146" s="27">
        <v>456166.08</v>
      </c>
      <c r="N146" s="38">
        <v>0</v>
      </c>
      <c r="O146" s="38">
        <v>0</v>
      </c>
      <c r="P146" s="38">
        <v>0</v>
      </c>
      <c r="Q146" s="39">
        <f t="shared" si="28"/>
        <v>456166.08</v>
      </c>
    </row>
    <row r="147" spans="1:17" ht="18" customHeight="1">
      <c r="A147" s="26" t="s">
        <v>147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18">
        <v>0</v>
      </c>
      <c r="L147" s="38">
        <v>0</v>
      </c>
      <c r="M147" s="38">
        <v>0</v>
      </c>
      <c r="N147" s="27">
        <v>384162.11</v>
      </c>
      <c r="O147" s="38">
        <v>0</v>
      </c>
      <c r="P147" s="38">
        <v>0</v>
      </c>
      <c r="Q147" s="39">
        <f t="shared" si="28"/>
        <v>384162.11</v>
      </c>
    </row>
    <row r="148" spans="1:17" ht="18" customHeight="1">
      <c r="A148" s="26" t="s">
        <v>148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18">
        <v>0</v>
      </c>
      <c r="L148" s="38">
        <v>0</v>
      </c>
      <c r="M148" s="38">
        <v>0</v>
      </c>
      <c r="N148" s="38"/>
      <c r="O148" s="38">
        <v>0</v>
      </c>
      <c r="P148" s="38">
        <v>0</v>
      </c>
      <c r="Q148" s="39">
        <f t="shared" si="28"/>
        <v>0</v>
      </c>
    </row>
    <row r="149" spans="1:17" ht="18" customHeight="1">
      <c r="A149" s="26" t="s">
        <v>152</v>
      </c>
      <c r="B149" s="38">
        <v>0</v>
      </c>
      <c r="C149" s="38">
        <v>0</v>
      </c>
      <c r="D149" s="27">
        <v>494720.26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1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9">
        <f t="shared" si="28"/>
        <v>494720.26</v>
      </c>
    </row>
    <row r="150" spans="1:17" ht="18" customHeight="1">
      <c r="A150" s="26" t="s">
        <v>153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27">
        <v>1842217.54</v>
      </c>
      <c r="I150" s="38">
        <v>0</v>
      </c>
      <c r="J150" s="38">
        <v>0</v>
      </c>
      <c r="K150" s="1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9">
        <f t="shared" si="28"/>
        <v>1842217.54</v>
      </c>
    </row>
    <row r="151" spans="1:17" ht="18" customHeight="1">
      <c r="A151" s="26" t="s">
        <v>154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27">
        <v>955721.22</v>
      </c>
      <c r="K151" s="1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9">
        <f t="shared" si="28"/>
        <v>955721.22</v>
      </c>
    </row>
    <row r="152" spans="1:17" ht="18" customHeight="1">
      <c r="A152" s="26" t="s">
        <v>155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18">
        <v>0</v>
      </c>
      <c r="L152" s="38">
        <v>0</v>
      </c>
      <c r="M152" s="38">
        <v>0</v>
      </c>
      <c r="N152" s="38">
        <v>0</v>
      </c>
      <c r="O152" s="63">
        <v>790297.77</v>
      </c>
      <c r="P152" s="38">
        <v>0</v>
      </c>
      <c r="Q152" s="39">
        <f t="shared" si="28"/>
        <v>790297.77</v>
      </c>
    </row>
    <row r="153" spans="1:17" ht="18" customHeight="1">
      <c r="A153" s="26" t="s">
        <v>156</v>
      </c>
      <c r="B153" s="38">
        <v>0</v>
      </c>
      <c r="C153" s="38">
        <v>0</v>
      </c>
      <c r="D153" s="38">
        <v>0</v>
      </c>
      <c r="E153" s="27">
        <v>2513484.49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1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9">
        <f t="shared" si="28"/>
        <v>2513484.49</v>
      </c>
    </row>
    <row r="154" spans="1:17" ht="18" customHeight="1">
      <c r="A154" s="62" t="s">
        <v>159</v>
      </c>
      <c r="B154" s="61">
        <v>0</v>
      </c>
      <c r="C154" s="61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6">
        <v>1243346.97</v>
      </c>
      <c r="M154" s="61">
        <v>0</v>
      </c>
      <c r="N154" s="61">
        <v>0</v>
      </c>
      <c r="O154" s="61">
        <v>0</v>
      </c>
      <c r="P154" s="61">
        <v>0</v>
      </c>
      <c r="Q154" s="40">
        <f t="shared" si="28"/>
        <v>1243346.97</v>
      </c>
    </row>
    <row r="155" ht="18" customHeight="1">
      <c r="A155" s="69" t="s">
        <v>163</v>
      </c>
    </row>
    <row r="156" spans="1:15" ht="18" customHeight="1">
      <c r="A156" s="69" t="s">
        <v>164</v>
      </c>
      <c r="L156" s="68"/>
      <c r="O156" s="68"/>
    </row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Q1"/>
    <mergeCell ref="A2:Q2"/>
    <mergeCell ref="A4:A6"/>
    <mergeCell ref="Q4:Q6"/>
    <mergeCell ref="B4:P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2"/>
  <rowBreaks count="1" manualBreakCount="1">
    <brk id="6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2019-06-04T14:13:31Z</dcterms:modified>
  <cp:category/>
  <cp:version/>
  <cp:contentType/>
  <cp:contentStatus/>
</cp:coreProperties>
</file>