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CONCESSÃO'!$A$1:$Q$143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<sst xmlns="http://schemas.openxmlformats.org/spreadsheetml/2006/main" count="173" uniqueCount="165">
  <si>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</si>
  <si>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</si>
  <si>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</si>
  <si>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</si>
  <si>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</si>
  <si>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</si>
  <si>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</si>
  <si>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</si>
  <si>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</si>
  <si>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</si>
  <si>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</si>
  <si>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</si>
  <si>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</si>
  <si>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</si>
  <si>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</si>
  <si>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</si>
  <si>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</si>
  <si>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</si>
  <si>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</si>
  <si>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</si>
  <si>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</si>
  <si>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</si>
  <si>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</si>
  <si>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</si>
  <si>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</si>
  <si>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</si>
  <si>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</si>
  <si>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</si>
  <si>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</si>
  <si>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</si>
  <si>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</si>
  <si>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</si>
  <si>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</si>
  <si>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</si>
  <si>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</si>
  <si>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</si>
  <si>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</si>
  <si>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</si>
  <si>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</si>
  <si>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</si>
  <si>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</si>
  <si>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</si>
  <si>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</si>
  <si>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</si>
  <si>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</si>
  <si>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</si>
  <si>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</si>
  <si>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</si>
  <si>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</si>
  <si>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</si>
  <si>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</si>
  <si>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</si>
  <si>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</si>
  <si>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</si>
  <si>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</si>
  <si>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</si>
  <si>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</si>
  <si>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</si>
  <si>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</si>
  <si>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</si>
  <si>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</si>
  <si>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</si>
  <si>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</si>
  <si>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</si>
  <si>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</si>
  <si>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</si>
  <si>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</si>
  <si>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</si>
  <si>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</si>
  <si>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</si>
  <si>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</si>
  <si>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</si>
  <si>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</si>
  <si>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</si>
  <si>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</si>
  <si>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</si>
  <si>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</si>
  <si>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</si>
  <si>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</si>
  <si>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</si>
  <si>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</si>
  <si>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</si>
  <si>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</si>
  <si>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</si>
  <si>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</si>
  <si>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</si>
  <si>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</si>
  <si>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</si>
  <si>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</si>
  <si>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</si>
  <si>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</si>
  <si>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</si>
  <si>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</si>
  <si>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</si>
  <si>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</si>
  <si>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</si>
  <si>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</si>
  <si>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</si>
  <si>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</si>
  <si>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</si>
  <si>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</si>
  <si>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</si>
  <si>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</si>
  <si>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</si>
  <si>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</si>
  <si>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</si>
  <si>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</si>
  <si>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</si>
  <si>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</si>
  <si>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</si>
  <si>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</si>
  <si>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</si>
  <si>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</si>
  <si>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</si>
  <si>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</si>
  <si>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</si>
  <si>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</si>
  <si>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</si>
  <si>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</si>
  <si>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</si>
  <si>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</si>
  <si>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</si>
  <si>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</si>
  <si>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</si>
  <si>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</si>
  <si>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</si>
  <si>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</si>
  <si>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</si>
  <si>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</si>
  <si>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</si>
  <si>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</si>
  <si>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</si>
  <si>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</si>
  <si>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</si>
  <si>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</si>
  <si>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</si>
  <si>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</si>
  <si>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</si>
  <si>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</si>
  <si>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</si>
  <si>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</si>
  <si>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</si>
  <si>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</si>
  <si>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</si>
  <si>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</si>
  <si>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</si>
  <si>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</si>
  <si>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</si>
  <si>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</si>
  <si>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</si>
  <si>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</si>
  <si>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</si>
  <si>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</si>
  <si>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</si>
  <si>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</si>
  <si>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</si>
  <si>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</si>
  <si>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</si>
  <si>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22/05/19 - VENCIMENTO 29/05/19</t>
  </si>
  <si>
    <t>Campo Belo</t>
  </si>
  <si>
    <t>9.32. Viação Campo Belo Ltda.</t>
  </si>
  <si>
    <t>City</t>
  </si>
  <si>
    <t>7.3. Revisão de Remuneração pelo Transporte Coletivo (1)</t>
  </si>
  <si>
    <t>Nota:</t>
  </si>
  <si>
    <t>(1) Revisão de passageiros transportados, processada pelo sistema de bilhetagem eletrônica, mês de abril/19, total de 253.351 passageiros.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</si>
</sst>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1" fontId="0" fillId="35" borderId="0" xfId="53" applyFont="1" applyFill="1" applyAlignment="1">
      <alignment vertical="center"/>
    </xf>
    <xf numFmtId="171" fontId="0" fillId="0" borderId="15" xfId="53" applyFont="1" applyBorder="1" applyAlignment="1">
      <alignment vertical="center"/>
    </xf>
    <xf numFmtId="171" fontId="0" fillId="0" borderId="0" xfId="53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U156"/>
  <sheetViews>
    <sheetView showGridLines="0" tabSelected="1" zoomScale="8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2.00390625" style="1" bestFit="1" customWidth="1"/>
    <col min="2" max="16" width="17.375" style="1" customWidth="1"/>
    <col min="17" max="17" width="18.75390625" style="1" customWidth="1"/>
    <col min="18" max="18" width="17.75390625" style="1" bestFit="1" customWidth="1"/>
    <col min="19" max="19" width="10.125" style="1" bestFit="1" customWidth="1"/>
    <col min="20" max="20" width="9.00390625" style="1" customWidth="1"/>
    <col min="21" max="21" width="13.625" style="1" bestFit="1" customWidth="1"/>
    <col min="22" max="16384" width="9.00390625" style="1" customWidth="1"/>
  </cols>
  <sheetData>
    <row r="1" spans="1:17" ht="2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1">
      <c r="A2" s="82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>
      <c r="A3" s="4"/>
      <c r="B3" s="5"/>
      <c r="C3" s="4" t="s">
        <v>10</v>
      </c>
      <c r="D3" s="4"/>
      <c r="E3" s="6">
        <v>4.3</v>
      </c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.75">
      <c r="A4" s="83" t="s">
        <v>11</v>
      </c>
      <c r="B4" s="85" t="s">
        <v>30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4" t="s">
        <v>12</v>
      </c>
    </row>
    <row r="5" spans="1:17" ht="38.25">
      <c r="A5" s="83"/>
      <c r="B5" s="28" t="s">
        <v>7</v>
      </c>
      <c r="C5" s="28" t="s">
        <v>8</v>
      </c>
      <c r="D5" s="28" t="s">
        <v>161</v>
      </c>
      <c r="E5" s="73" t="s">
        <v>152</v>
      </c>
      <c r="F5" s="73" t="s">
        <v>29</v>
      </c>
      <c r="G5" s="73" t="s">
        <v>28</v>
      </c>
      <c r="H5" s="28" t="s">
        <v>150</v>
      </c>
      <c r="I5" s="28" t="s">
        <v>141</v>
      </c>
      <c r="J5" s="28" t="s">
        <v>151</v>
      </c>
      <c r="K5" s="28" t="s">
        <v>142</v>
      </c>
      <c r="L5" s="28" t="s">
        <v>159</v>
      </c>
      <c r="M5" s="28" t="s">
        <v>143</v>
      </c>
      <c r="N5" s="28" t="s">
        <v>144</v>
      </c>
      <c r="O5" s="28" t="s">
        <v>152</v>
      </c>
      <c r="P5" s="28" t="s">
        <v>9</v>
      </c>
      <c r="Q5" s="83"/>
    </row>
    <row r="6" spans="1:17" ht="18.75" customHeight="1">
      <c r="A6" s="83"/>
      <c r="B6" s="3" t="s">
        <v>0</v>
      </c>
      <c r="C6" s="3" t="s">
        <v>1</v>
      </c>
      <c r="D6" s="3" t="s">
        <v>2</v>
      </c>
      <c r="E6" s="3" t="s">
        <v>2</v>
      </c>
      <c r="F6" s="3" t="s">
        <v>140</v>
      </c>
      <c r="G6" s="3" t="s">
        <v>140</v>
      </c>
      <c r="H6" s="3" t="s">
        <v>3</v>
      </c>
      <c r="I6" s="3" t="s">
        <v>4</v>
      </c>
      <c r="J6" s="3" t="s">
        <v>4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6</v>
      </c>
      <c r="Q6" s="83"/>
    </row>
    <row r="7" spans="1:20" ht="17.25" customHeight="1">
      <c r="A7" s="8" t="s">
        <v>24</v>
      </c>
      <c r="B7" s="9">
        <f aca="true" t="shared" si="0" ref="B7:Q7">+B8+B20+B24+B27</f>
        <v>577783</v>
      </c>
      <c r="C7" s="9">
        <f t="shared" si="0"/>
        <v>759804</v>
      </c>
      <c r="D7" s="9"/>
      <c r="E7" s="9">
        <f t="shared" si="0"/>
        <v>745277</v>
      </c>
      <c r="F7" s="9">
        <f>+F8+F20+F24+F27</f>
        <v>118735</v>
      </c>
      <c r="G7" s="9">
        <f>+G8+G20+G24+G27</f>
        <v>318940</v>
      </c>
      <c r="H7" s="9">
        <f t="shared" si="0"/>
        <v>492634</v>
      </c>
      <c r="I7" s="9">
        <f t="shared" si="0"/>
        <v>355933</v>
      </c>
      <c r="J7" s="9">
        <f t="shared" si="0"/>
        <v>302200</v>
      </c>
      <c r="K7" s="9"/>
      <c r="L7" s="9">
        <f t="shared" si="0"/>
        <v>470074</v>
      </c>
      <c r="M7" s="9">
        <f>+M8+M20+M24+M27</f>
        <v>147234</v>
      </c>
      <c r="N7" s="9">
        <f>+N8+N20+N24+N27</f>
        <v>150990</v>
      </c>
      <c r="O7" s="9">
        <f>+O8+O20+O24+O27</f>
        <v>311100</v>
      </c>
      <c r="P7" s="9">
        <f t="shared" si="0"/>
        <v>507116</v>
      </c>
      <c r="Q7" s="9">
        <f t="shared" si="0"/>
        <v>5257820</v>
      </c>
      <c r="R7" s="44"/>
      <c r="S7"/>
      <c r="T7"/>
    </row>
    <row r="8" spans="1:20" ht="17.25" customHeight="1">
      <c r="A8" s="10" t="s">
        <v>35</v>
      </c>
      <c r="B8" s="11">
        <f>B9+B12+B16</f>
        <v>296376</v>
      </c>
      <c r="C8" s="11">
        <f aca="true" t="shared" si="1" ref="C8:P8">C9+C12+C16</f>
        <v>396255</v>
      </c>
      <c r="D8" s="11"/>
      <c r="E8" s="11">
        <f t="shared" si="1"/>
        <v>362393</v>
      </c>
      <c r="F8" s="11">
        <f>F9+F12+F16</f>
        <v>56169</v>
      </c>
      <c r="G8" s="11">
        <f>G9+G12+G16</f>
        <v>153779</v>
      </c>
      <c r="H8" s="11">
        <f t="shared" si="1"/>
        <v>257924</v>
      </c>
      <c r="I8" s="11">
        <f t="shared" si="1"/>
        <v>192833</v>
      </c>
      <c r="J8" s="11">
        <f t="shared" si="1"/>
        <v>143099</v>
      </c>
      <c r="K8" s="11"/>
      <c r="L8" s="11">
        <f t="shared" si="1"/>
        <v>247561</v>
      </c>
      <c r="M8" s="11">
        <f>M9+M12+M16</f>
        <v>83187</v>
      </c>
      <c r="N8" s="11">
        <f>N9+N12+N16</f>
        <v>82279</v>
      </c>
      <c r="O8" s="11">
        <f>O9+O12+O16</f>
        <v>152331</v>
      </c>
      <c r="P8" s="11">
        <f t="shared" si="1"/>
        <v>283967</v>
      </c>
      <c r="Q8" s="11">
        <f aca="true" t="shared" si="2" ref="Q8:Q27">SUM(B8:P8)</f>
        <v>2708153</v>
      </c>
      <c r="R8"/>
      <c r="S8"/>
      <c r="T8"/>
    </row>
    <row r="9" spans="1:20" ht="17.25" customHeight="1">
      <c r="A9" s="15" t="s">
        <v>13</v>
      </c>
      <c r="B9" s="13">
        <f>+B10+B11</f>
        <v>32270</v>
      </c>
      <c r="C9" s="13">
        <f aca="true" t="shared" si="3" ref="C9:P9">+C10+C11</f>
        <v>45079</v>
      </c>
      <c r="D9" s="13"/>
      <c r="E9" s="13">
        <f t="shared" si="3"/>
        <v>37587</v>
      </c>
      <c r="F9" s="13">
        <f>+F10+F11</f>
        <v>7116</v>
      </c>
      <c r="G9" s="13">
        <f>+G10+G11</f>
        <v>14352</v>
      </c>
      <c r="H9" s="13">
        <f t="shared" si="3"/>
        <v>28440</v>
      </c>
      <c r="I9" s="13">
        <f t="shared" si="3"/>
        <v>20470</v>
      </c>
      <c r="J9" s="13">
        <f t="shared" si="3"/>
        <v>10734</v>
      </c>
      <c r="K9" s="13"/>
      <c r="L9" s="13">
        <f t="shared" si="3"/>
        <v>17356</v>
      </c>
      <c r="M9" s="13">
        <f>+M10+M11</f>
        <v>6268</v>
      </c>
      <c r="N9" s="13">
        <f>+N10+N11</f>
        <v>7556</v>
      </c>
      <c r="O9" s="13">
        <f>+O10+O11</f>
        <v>8518</v>
      </c>
      <c r="P9" s="13">
        <f t="shared" si="3"/>
        <v>38701</v>
      </c>
      <c r="Q9" s="11">
        <f t="shared" si="2"/>
        <v>274447</v>
      </c>
      <c r="R9"/>
      <c r="S9"/>
      <c r="T9"/>
    </row>
    <row r="10" spans="1:20" ht="17.25" customHeight="1">
      <c r="A10" s="29" t="s">
        <v>14</v>
      </c>
      <c r="B10" s="13">
        <v>32270</v>
      </c>
      <c r="C10" s="13">
        <v>45079</v>
      </c>
      <c r="D10" s="13"/>
      <c r="E10" s="13">
        <v>37587</v>
      </c>
      <c r="F10" s="13">
        <v>7116</v>
      </c>
      <c r="G10" s="13">
        <v>14352</v>
      </c>
      <c r="H10" s="13">
        <v>28440</v>
      </c>
      <c r="I10" s="13">
        <v>20470</v>
      </c>
      <c r="J10" s="13">
        <v>10734</v>
      </c>
      <c r="K10" s="13"/>
      <c r="L10" s="13">
        <v>17356</v>
      </c>
      <c r="M10" s="13">
        <v>6268</v>
      </c>
      <c r="N10" s="13">
        <v>7556</v>
      </c>
      <c r="O10" s="13">
        <v>8518</v>
      </c>
      <c r="P10" s="13">
        <v>38701</v>
      </c>
      <c r="Q10" s="11">
        <f t="shared" si="2"/>
        <v>274447</v>
      </c>
      <c r="R10"/>
      <c r="S10"/>
      <c r="T10"/>
    </row>
    <row r="11" spans="1:20" ht="17.25" customHeight="1">
      <c r="A11" s="29" t="s">
        <v>15</v>
      </c>
      <c r="B11" s="13">
        <v>0</v>
      </c>
      <c r="C11" s="13">
        <v>0</v>
      </c>
      <c r="D11" s="13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1">
        <f t="shared" si="2"/>
        <v>0</v>
      </c>
      <c r="R11"/>
      <c r="S11"/>
      <c r="T11"/>
    </row>
    <row r="12" spans="1:20" ht="17.25" customHeight="1">
      <c r="A12" s="15" t="s">
        <v>25</v>
      </c>
      <c r="B12" s="17">
        <f aca="true" t="shared" si="4" ref="B12:P12">SUM(B13:B15)</f>
        <v>250598</v>
      </c>
      <c r="C12" s="17">
        <f t="shared" si="4"/>
        <v>332445</v>
      </c>
      <c r="D12" s="17"/>
      <c r="E12" s="17">
        <f t="shared" si="4"/>
        <v>308343</v>
      </c>
      <c r="F12" s="17">
        <f>SUM(F13:F15)</f>
        <v>46181</v>
      </c>
      <c r="G12" s="17">
        <f>SUM(G13:G15)</f>
        <v>131774</v>
      </c>
      <c r="H12" s="17">
        <f t="shared" si="4"/>
        <v>217977</v>
      </c>
      <c r="I12" s="17">
        <f t="shared" si="4"/>
        <v>163207</v>
      </c>
      <c r="J12" s="17">
        <f t="shared" si="4"/>
        <v>124080</v>
      </c>
      <c r="K12" s="17"/>
      <c r="L12" s="17">
        <f t="shared" si="4"/>
        <v>217125</v>
      </c>
      <c r="M12" s="17">
        <f>SUM(M13:M15)</f>
        <v>72141</v>
      </c>
      <c r="N12" s="17">
        <f>SUM(N13:N15)</f>
        <v>70454</v>
      </c>
      <c r="O12" s="17">
        <f>SUM(O13:O15)</f>
        <v>134575</v>
      </c>
      <c r="P12" s="17">
        <f t="shared" si="4"/>
        <v>232356</v>
      </c>
      <c r="Q12" s="11">
        <f t="shared" si="2"/>
        <v>2301256</v>
      </c>
      <c r="R12"/>
      <c r="S12"/>
      <c r="T12"/>
    </row>
    <row r="13" spans="1:20" s="61" customFormat="1" ht="17.25" customHeight="1">
      <c r="A13" s="66" t="s">
        <v>16</v>
      </c>
      <c r="B13" s="67">
        <v>112100</v>
      </c>
      <c r="C13" s="67">
        <v>157226</v>
      </c>
      <c r="D13" s="67"/>
      <c r="E13" s="67">
        <v>151932</v>
      </c>
      <c r="F13" s="67">
        <v>23670</v>
      </c>
      <c r="G13" s="67">
        <v>64982</v>
      </c>
      <c r="H13" s="67">
        <v>102964</v>
      </c>
      <c r="I13" s="67">
        <v>74853</v>
      </c>
      <c r="J13" s="67">
        <v>60090</v>
      </c>
      <c r="K13" s="13"/>
      <c r="L13" s="67">
        <v>94669</v>
      </c>
      <c r="M13" s="67">
        <v>31518</v>
      </c>
      <c r="N13" s="67">
        <v>32079</v>
      </c>
      <c r="O13" s="67">
        <v>61468</v>
      </c>
      <c r="P13" s="67">
        <v>99875</v>
      </c>
      <c r="Q13" s="68">
        <f t="shared" si="2"/>
        <v>1067426</v>
      </c>
      <c r="R13" s="69"/>
      <c r="S13" s="70"/>
      <c r="T13"/>
    </row>
    <row r="14" spans="1:20" s="61" customFormat="1" ht="17.25" customHeight="1">
      <c r="A14" s="66" t="s">
        <v>17</v>
      </c>
      <c r="B14" s="67">
        <v>120439</v>
      </c>
      <c r="C14" s="67">
        <v>148347</v>
      </c>
      <c r="D14" s="67"/>
      <c r="E14" s="67">
        <v>136824</v>
      </c>
      <c r="F14" s="67">
        <v>18113</v>
      </c>
      <c r="G14" s="67">
        <v>59897</v>
      </c>
      <c r="H14" s="67">
        <v>99717</v>
      </c>
      <c r="I14" s="67">
        <v>77609</v>
      </c>
      <c r="J14" s="67">
        <v>56933</v>
      </c>
      <c r="K14" s="13"/>
      <c r="L14" s="67">
        <v>109369</v>
      </c>
      <c r="M14" s="67">
        <v>36603</v>
      </c>
      <c r="N14" s="67">
        <v>34243</v>
      </c>
      <c r="O14" s="67">
        <v>67032</v>
      </c>
      <c r="P14" s="67">
        <v>109055</v>
      </c>
      <c r="Q14" s="68">
        <f t="shared" si="2"/>
        <v>1074181</v>
      </c>
      <c r="R14" s="69"/>
      <c r="S14"/>
      <c r="T14"/>
    </row>
    <row r="15" spans="1:20" ht="17.25" customHeight="1">
      <c r="A15" s="14" t="s">
        <v>18</v>
      </c>
      <c r="B15" s="13">
        <v>18059</v>
      </c>
      <c r="C15" s="13">
        <v>26872</v>
      </c>
      <c r="D15" s="13"/>
      <c r="E15" s="13">
        <v>19587</v>
      </c>
      <c r="F15" s="13">
        <v>4398</v>
      </c>
      <c r="G15" s="13">
        <v>6895</v>
      </c>
      <c r="H15" s="13">
        <v>15296</v>
      </c>
      <c r="I15" s="13">
        <v>10745</v>
      </c>
      <c r="J15" s="13">
        <v>7057</v>
      </c>
      <c r="K15" s="13"/>
      <c r="L15" s="13">
        <v>13087</v>
      </c>
      <c r="M15" s="13">
        <v>4020</v>
      </c>
      <c r="N15" s="13">
        <v>4132</v>
      </c>
      <c r="O15" s="13">
        <v>6075</v>
      </c>
      <c r="P15" s="13">
        <v>23426</v>
      </c>
      <c r="Q15" s="11">
        <f t="shared" si="2"/>
        <v>159649</v>
      </c>
      <c r="R15"/>
      <c r="S15"/>
      <c r="T15"/>
    </row>
    <row r="16" spans="1:17" ht="17.25" customHeight="1">
      <c r="A16" s="15" t="s">
        <v>31</v>
      </c>
      <c r="B16" s="13">
        <f>B17+B18+B19</f>
        <v>13508</v>
      </c>
      <c r="C16" s="13">
        <f aca="true" t="shared" si="5" ref="C16:P16">C17+C18+C19</f>
        <v>18731</v>
      </c>
      <c r="D16" s="13"/>
      <c r="E16" s="13">
        <f t="shared" si="5"/>
        <v>16463</v>
      </c>
      <c r="F16" s="13">
        <f>F17+F18+F19</f>
        <v>2872</v>
      </c>
      <c r="G16" s="13">
        <f>G17+G18+G19</f>
        <v>7653</v>
      </c>
      <c r="H16" s="13">
        <f t="shared" si="5"/>
        <v>11507</v>
      </c>
      <c r="I16" s="13">
        <f t="shared" si="5"/>
        <v>9156</v>
      </c>
      <c r="J16" s="13">
        <f t="shared" si="5"/>
        <v>8285</v>
      </c>
      <c r="K16" s="13"/>
      <c r="L16" s="13">
        <f t="shared" si="5"/>
        <v>13080</v>
      </c>
      <c r="M16" s="13">
        <f>M17+M18+M19</f>
        <v>4778</v>
      </c>
      <c r="N16" s="13">
        <f>N17+N18+N19</f>
        <v>4269</v>
      </c>
      <c r="O16" s="13">
        <f>O17+O18+O19</f>
        <v>9238</v>
      </c>
      <c r="P16" s="13">
        <f t="shared" si="5"/>
        <v>12910</v>
      </c>
      <c r="Q16" s="11">
        <f t="shared" si="2"/>
        <v>132450</v>
      </c>
    </row>
    <row r="17" spans="1:20" ht="17.25" customHeight="1">
      <c r="A17" s="14" t="s">
        <v>32</v>
      </c>
      <c r="B17" s="13">
        <v>13480</v>
      </c>
      <c r="C17" s="13">
        <v>18702</v>
      </c>
      <c r="D17" s="13"/>
      <c r="E17" s="13">
        <v>16449</v>
      </c>
      <c r="F17" s="13">
        <v>2867</v>
      </c>
      <c r="G17" s="13">
        <v>7644</v>
      </c>
      <c r="H17" s="13">
        <v>11482</v>
      </c>
      <c r="I17" s="13">
        <v>9138</v>
      </c>
      <c r="J17" s="13">
        <v>8264</v>
      </c>
      <c r="K17" s="13"/>
      <c r="L17" s="77">
        <v>13058</v>
      </c>
      <c r="M17" s="13">
        <v>4775</v>
      </c>
      <c r="N17" s="13">
        <v>4262</v>
      </c>
      <c r="O17" s="13">
        <v>9216</v>
      </c>
      <c r="P17" s="13">
        <v>12892</v>
      </c>
      <c r="Q17" s="11">
        <f t="shared" si="2"/>
        <v>132229</v>
      </c>
      <c r="R17"/>
      <c r="S17"/>
      <c r="T17"/>
    </row>
    <row r="18" spans="1:20" ht="17.25" customHeight="1">
      <c r="A18" s="14" t="s">
        <v>33</v>
      </c>
      <c r="B18" s="13">
        <v>21</v>
      </c>
      <c r="C18" s="13">
        <v>17</v>
      </c>
      <c r="D18" s="13"/>
      <c r="E18" s="13">
        <v>1</v>
      </c>
      <c r="F18" s="13">
        <v>5</v>
      </c>
      <c r="G18" s="13">
        <v>5</v>
      </c>
      <c r="H18" s="13">
        <v>12</v>
      </c>
      <c r="I18" s="13">
        <v>9</v>
      </c>
      <c r="J18" s="13">
        <v>7</v>
      </c>
      <c r="K18" s="11"/>
      <c r="L18" s="77">
        <v>9</v>
      </c>
      <c r="M18" s="13">
        <v>1</v>
      </c>
      <c r="N18" s="13">
        <v>3</v>
      </c>
      <c r="O18" s="13">
        <v>12</v>
      </c>
      <c r="P18" s="13">
        <v>11</v>
      </c>
      <c r="Q18" s="11">
        <f t="shared" si="2"/>
        <v>113</v>
      </c>
      <c r="R18"/>
      <c r="S18"/>
      <c r="T18"/>
    </row>
    <row r="19" spans="1:20" ht="17.25" customHeight="1">
      <c r="A19" s="14" t="s">
        <v>34</v>
      </c>
      <c r="B19" s="13">
        <v>7</v>
      </c>
      <c r="C19" s="13">
        <v>12</v>
      </c>
      <c r="D19" s="13"/>
      <c r="E19" s="13">
        <v>13</v>
      </c>
      <c r="F19" s="13">
        <v>0</v>
      </c>
      <c r="G19" s="13">
        <v>4</v>
      </c>
      <c r="H19" s="13">
        <v>13</v>
      </c>
      <c r="I19" s="13">
        <v>9</v>
      </c>
      <c r="J19" s="13">
        <v>14</v>
      </c>
      <c r="K19" s="67"/>
      <c r="L19" s="77">
        <v>13</v>
      </c>
      <c r="M19" s="13">
        <v>2</v>
      </c>
      <c r="N19" s="13">
        <v>4</v>
      </c>
      <c r="O19" s="13">
        <v>10</v>
      </c>
      <c r="P19" s="13">
        <v>7</v>
      </c>
      <c r="Q19" s="11">
        <f t="shared" si="2"/>
        <v>108</v>
      </c>
      <c r="R19"/>
      <c r="S19"/>
      <c r="T19"/>
    </row>
    <row r="20" spans="1:20" ht="17.25" customHeight="1">
      <c r="A20" s="16" t="s">
        <v>19</v>
      </c>
      <c r="B20" s="11">
        <f>+B21+B22+B23</f>
        <v>145548</v>
      </c>
      <c r="C20" s="11">
        <f aca="true" t="shared" si="6" ref="C20:P20">+C21+C22+C23</f>
        <v>167414</v>
      </c>
      <c r="D20" s="11"/>
      <c r="E20" s="11">
        <f t="shared" si="6"/>
        <v>180621</v>
      </c>
      <c r="F20" s="11">
        <f>+F21+F22+F23</f>
        <v>28734</v>
      </c>
      <c r="G20" s="11">
        <f>+G21+G22+G23</f>
        <v>71927</v>
      </c>
      <c r="H20" s="11">
        <f t="shared" si="6"/>
        <v>109259</v>
      </c>
      <c r="I20" s="11">
        <f t="shared" si="6"/>
        <v>83227</v>
      </c>
      <c r="J20" s="11">
        <f t="shared" si="6"/>
        <v>97130</v>
      </c>
      <c r="K20" s="67"/>
      <c r="L20" s="11">
        <f t="shared" si="6"/>
        <v>139256</v>
      </c>
      <c r="M20" s="11">
        <f>+M21+M22+M23</f>
        <v>41853</v>
      </c>
      <c r="N20" s="11">
        <f>+N21+N22+N23</f>
        <v>42600</v>
      </c>
      <c r="O20" s="11">
        <f>+O21+O22+O23</f>
        <v>100722</v>
      </c>
      <c r="P20" s="11">
        <f t="shared" si="6"/>
        <v>113313</v>
      </c>
      <c r="Q20" s="11">
        <f t="shared" si="2"/>
        <v>1321604</v>
      </c>
      <c r="R20"/>
      <c r="S20"/>
      <c r="T20"/>
    </row>
    <row r="21" spans="1:21" s="61" customFormat="1" ht="17.25" customHeight="1">
      <c r="A21" s="55" t="s">
        <v>20</v>
      </c>
      <c r="B21" s="67">
        <v>86594</v>
      </c>
      <c r="C21" s="67">
        <v>108711</v>
      </c>
      <c r="D21" s="67"/>
      <c r="E21" s="67">
        <v>118230</v>
      </c>
      <c r="F21" s="67">
        <v>19796</v>
      </c>
      <c r="G21" s="67">
        <v>47082</v>
      </c>
      <c r="H21" s="67">
        <v>71083</v>
      </c>
      <c r="I21" s="67">
        <v>51315</v>
      </c>
      <c r="J21" s="67">
        <v>61415</v>
      </c>
      <c r="K21" s="13"/>
      <c r="L21" s="67">
        <v>81902</v>
      </c>
      <c r="M21" s="67">
        <v>26280</v>
      </c>
      <c r="N21" s="67">
        <v>26112</v>
      </c>
      <c r="O21" s="67">
        <v>59855</v>
      </c>
      <c r="P21" s="67">
        <v>71612</v>
      </c>
      <c r="Q21" s="68">
        <f t="shared" si="2"/>
        <v>829987</v>
      </c>
      <c r="R21" s="69"/>
      <c r="S21"/>
      <c r="T21"/>
      <c r="U21" s="78"/>
    </row>
    <row r="22" spans="1:20" s="61" customFormat="1" ht="17.25" customHeight="1">
      <c r="A22" s="55" t="s">
        <v>21</v>
      </c>
      <c r="B22" s="67">
        <v>51125</v>
      </c>
      <c r="C22" s="67">
        <v>49306</v>
      </c>
      <c r="D22" s="67"/>
      <c r="E22" s="67">
        <v>54067</v>
      </c>
      <c r="F22" s="67">
        <v>7305</v>
      </c>
      <c r="G22" s="67">
        <v>21892</v>
      </c>
      <c r="H22" s="67">
        <v>33211</v>
      </c>
      <c r="I22" s="67">
        <v>28093</v>
      </c>
      <c r="J22" s="67">
        <v>31764</v>
      </c>
      <c r="K22" s="13"/>
      <c r="L22" s="67">
        <v>50537</v>
      </c>
      <c r="M22" s="67">
        <v>13874</v>
      </c>
      <c r="N22" s="67">
        <v>14646</v>
      </c>
      <c r="O22" s="67">
        <v>37173</v>
      </c>
      <c r="P22" s="67">
        <v>34026</v>
      </c>
      <c r="Q22" s="68">
        <f t="shared" si="2"/>
        <v>427019</v>
      </c>
      <c r="R22" s="69"/>
      <c r="S22"/>
      <c r="T22"/>
    </row>
    <row r="23" spans="1:20" ht="17.25" customHeight="1">
      <c r="A23" s="12" t="s">
        <v>22</v>
      </c>
      <c r="B23" s="13">
        <v>7829</v>
      </c>
      <c r="C23" s="13">
        <v>9397</v>
      </c>
      <c r="D23" s="13"/>
      <c r="E23" s="13">
        <v>8324</v>
      </c>
      <c r="F23" s="13">
        <v>1633</v>
      </c>
      <c r="G23" s="13">
        <v>2953</v>
      </c>
      <c r="H23" s="13">
        <v>4965</v>
      </c>
      <c r="I23" s="13">
        <v>3819</v>
      </c>
      <c r="J23" s="13">
        <v>3951</v>
      </c>
      <c r="K23" s="13"/>
      <c r="L23" s="13">
        <v>6817</v>
      </c>
      <c r="M23" s="13">
        <v>1699</v>
      </c>
      <c r="N23" s="13">
        <v>1842</v>
      </c>
      <c r="O23" s="13">
        <v>3694</v>
      </c>
      <c r="P23" s="13">
        <v>7675</v>
      </c>
      <c r="Q23" s="11">
        <f t="shared" si="2"/>
        <v>64598</v>
      </c>
      <c r="R23"/>
      <c r="S23"/>
      <c r="T23"/>
    </row>
    <row r="24" spans="1:20" ht="17.25" customHeight="1">
      <c r="A24" s="16" t="s">
        <v>23</v>
      </c>
      <c r="B24" s="13">
        <f>+B25+B26</f>
        <v>135859</v>
      </c>
      <c r="C24" s="13">
        <f aca="true" t="shared" si="7" ref="C24:P24">+C25+C26</f>
        <v>196135</v>
      </c>
      <c r="D24" s="13"/>
      <c r="E24" s="13">
        <f t="shared" si="7"/>
        <v>202263</v>
      </c>
      <c r="F24" s="13">
        <f>+F25+F26</f>
        <v>33832</v>
      </c>
      <c r="G24" s="13">
        <f>+G25+G26</f>
        <v>93234</v>
      </c>
      <c r="H24" s="13">
        <f t="shared" si="7"/>
        <v>125451</v>
      </c>
      <c r="I24" s="13">
        <f t="shared" si="7"/>
        <v>79873</v>
      </c>
      <c r="J24" s="13">
        <f t="shared" si="7"/>
        <v>61971</v>
      </c>
      <c r="K24" s="13"/>
      <c r="L24" s="13">
        <f t="shared" si="7"/>
        <v>83257</v>
      </c>
      <c r="M24" s="13">
        <f>+M25+M26</f>
        <v>22194</v>
      </c>
      <c r="N24" s="13">
        <f>+N25+N26</f>
        <v>26111</v>
      </c>
      <c r="O24" s="13">
        <f>+O25+O26</f>
        <v>58047</v>
      </c>
      <c r="P24" s="13">
        <f t="shared" si="7"/>
        <v>103205</v>
      </c>
      <c r="Q24" s="11">
        <f t="shared" si="2"/>
        <v>1221432</v>
      </c>
      <c r="R24" s="45"/>
      <c r="S24"/>
      <c r="T24"/>
    </row>
    <row r="25" spans="1:20" ht="17.25" customHeight="1">
      <c r="A25" s="12" t="s">
        <v>36</v>
      </c>
      <c r="B25" s="13">
        <v>80431</v>
      </c>
      <c r="C25" s="13">
        <v>121276</v>
      </c>
      <c r="D25" s="13"/>
      <c r="E25" s="13">
        <v>126284</v>
      </c>
      <c r="F25" s="13">
        <v>22918</v>
      </c>
      <c r="G25" s="13">
        <v>54683</v>
      </c>
      <c r="H25" s="13">
        <v>80331</v>
      </c>
      <c r="I25" s="13">
        <v>49034</v>
      </c>
      <c r="J25" s="13">
        <v>38831</v>
      </c>
      <c r="K25" s="13"/>
      <c r="L25" s="13">
        <v>52506</v>
      </c>
      <c r="M25" s="13">
        <v>14504</v>
      </c>
      <c r="N25" s="13">
        <v>17724</v>
      </c>
      <c r="O25" s="13">
        <v>33793</v>
      </c>
      <c r="P25" s="13">
        <v>64266</v>
      </c>
      <c r="Q25" s="11">
        <f t="shared" si="2"/>
        <v>756581</v>
      </c>
      <c r="R25" s="44"/>
      <c r="S25"/>
      <c r="T25"/>
    </row>
    <row r="26" spans="1:20" ht="17.25" customHeight="1">
      <c r="A26" s="12" t="s">
        <v>37</v>
      </c>
      <c r="B26" s="13">
        <v>55428</v>
      </c>
      <c r="C26" s="13">
        <v>74859</v>
      </c>
      <c r="D26" s="13"/>
      <c r="E26" s="13">
        <v>75979</v>
      </c>
      <c r="F26" s="13">
        <v>10914</v>
      </c>
      <c r="G26" s="13">
        <v>38551</v>
      </c>
      <c r="H26" s="13">
        <v>45120</v>
      </c>
      <c r="I26" s="13">
        <v>30839</v>
      </c>
      <c r="J26" s="13">
        <v>23140</v>
      </c>
      <c r="K26" s="13"/>
      <c r="L26" s="13">
        <v>30751</v>
      </c>
      <c r="M26" s="13">
        <v>7690</v>
      </c>
      <c r="N26" s="13">
        <v>8387</v>
      </c>
      <c r="O26" s="13">
        <v>24254</v>
      </c>
      <c r="P26" s="13">
        <v>38939</v>
      </c>
      <c r="Q26" s="11">
        <f t="shared" si="2"/>
        <v>464851</v>
      </c>
      <c r="R26" s="44"/>
      <c r="S26"/>
      <c r="T26"/>
    </row>
    <row r="27" spans="1:20" ht="34.5" customHeight="1">
      <c r="A27" s="30" t="s">
        <v>26</v>
      </c>
      <c r="B27" s="31">
        <v>0</v>
      </c>
      <c r="C27" s="31">
        <v>0</v>
      </c>
      <c r="D27" s="31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3"/>
      <c r="L27" s="31">
        <v>0</v>
      </c>
      <c r="M27" s="31">
        <v>0</v>
      </c>
      <c r="N27" s="31">
        <v>0</v>
      </c>
      <c r="O27" s="31">
        <v>0</v>
      </c>
      <c r="P27" s="11">
        <v>6631</v>
      </c>
      <c r="Q27" s="11">
        <f t="shared" si="2"/>
        <v>6631</v>
      </c>
      <c r="R27"/>
      <c r="S27"/>
      <c r="T27"/>
    </row>
    <row r="28" spans="1:17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1"/>
      <c r="Q28" s="11"/>
    </row>
    <row r="29" spans="1:20" ht="34.5" customHeight="1">
      <c r="A29" s="2" t="s">
        <v>38</v>
      </c>
      <c r="B29" s="31">
        <v>0</v>
      </c>
      <c r="C29" s="31">
        <v>0</v>
      </c>
      <c r="D29" s="31"/>
      <c r="E29" s="31">
        <v>0</v>
      </c>
      <c r="F29" s="31">
        <v>0</v>
      </c>
      <c r="G29" s="31">
        <v>0</v>
      </c>
      <c r="H29" s="31">
        <v>0</v>
      </c>
      <c r="I29" s="11">
        <v>67</v>
      </c>
      <c r="J29" s="31">
        <v>0</v>
      </c>
      <c r="K29" s="31"/>
      <c r="L29" s="31">
        <v>0</v>
      </c>
      <c r="M29" s="31">
        <v>0</v>
      </c>
      <c r="N29" s="31">
        <v>0</v>
      </c>
      <c r="O29" s="31">
        <v>0</v>
      </c>
      <c r="P29" s="11">
        <v>0</v>
      </c>
      <c r="Q29" s="11">
        <f>SUM(B29:P29)</f>
        <v>67</v>
      </c>
      <c r="R29"/>
      <c r="S29"/>
      <c r="T29"/>
    </row>
    <row r="30" spans="1:17" ht="15.75" customHeight="1">
      <c r="A30" s="33"/>
      <c r="B30" s="31">
        <v>0</v>
      </c>
      <c r="C30" s="31">
        <v>0</v>
      </c>
      <c r="D30" s="31"/>
      <c r="E30" s="31">
        <v>0</v>
      </c>
      <c r="F30" s="31"/>
      <c r="G30" s="31"/>
      <c r="H30" s="31">
        <v>0</v>
      </c>
      <c r="I30" s="31">
        <v>0</v>
      </c>
      <c r="J30" s="31"/>
      <c r="K30" s="31"/>
      <c r="L30" s="31">
        <v>0</v>
      </c>
      <c r="M30" s="31"/>
      <c r="N30" s="31"/>
      <c r="O30" s="31"/>
      <c r="P30" s="31">
        <v>0</v>
      </c>
      <c r="Q30" s="19"/>
    </row>
    <row r="31" spans="1:20" ht="17.25" customHeight="1">
      <c r="A31" s="2" t="s">
        <v>39</v>
      </c>
      <c r="B31" s="32">
        <f>SUM(B32:B35)</f>
        <v>3.1444</v>
      </c>
      <c r="C31" s="32">
        <f aca="true" t="shared" si="8" ref="C31:P31">SUM(C32:C35)</f>
        <v>3.5273</v>
      </c>
      <c r="D31" s="32"/>
      <c r="E31" s="32">
        <f t="shared" si="8"/>
        <v>3.8659</v>
      </c>
      <c r="F31" s="32">
        <f t="shared" si="8"/>
        <v>5.2787</v>
      </c>
      <c r="G31" s="32">
        <f t="shared" si="8"/>
        <v>3.292</v>
      </c>
      <c r="H31" s="32">
        <f t="shared" si="8"/>
        <v>3.3605</v>
      </c>
      <c r="I31" s="32">
        <f t="shared" si="8"/>
        <v>3.6634</v>
      </c>
      <c r="J31" s="32">
        <f t="shared" si="8"/>
        <v>3.4259</v>
      </c>
      <c r="K31" s="32"/>
      <c r="L31" s="32">
        <f t="shared" si="8"/>
        <v>2.9049</v>
      </c>
      <c r="M31" s="32">
        <f t="shared" si="8"/>
        <v>3.0491</v>
      </c>
      <c r="N31" s="32">
        <f t="shared" si="8"/>
        <v>2.7332</v>
      </c>
      <c r="O31" s="32">
        <f t="shared" si="8"/>
        <v>2.8434</v>
      </c>
      <c r="P31" s="32">
        <f t="shared" si="8"/>
        <v>3.2452</v>
      </c>
      <c r="Q31" s="19">
        <v>0</v>
      </c>
      <c r="R31"/>
      <c r="S31"/>
      <c r="T31"/>
    </row>
    <row r="32" spans="1:20" ht="17.25" customHeight="1">
      <c r="A32" s="16" t="s">
        <v>40</v>
      </c>
      <c r="B32" s="32">
        <v>3.1444</v>
      </c>
      <c r="C32" s="32">
        <v>3.5273</v>
      </c>
      <c r="D32" s="32"/>
      <c r="E32" s="32">
        <v>3.8659</v>
      </c>
      <c r="F32" s="32">
        <v>5.2787</v>
      </c>
      <c r="G32" s="32">
        <v>3.292</v>
      </c>
      <c r="H32" s="32">
        <v>3.3605</v>
      </c>
      <c r="I32" s="32">
        <v>3.6634</v>
      </c>
      <c r="J32" s="32">
        <v>3.4259</v>
      </c>
      <c r="K32" s="32"/>
      <c r="L32" s="32">
        <v>2.9049</v>
      </c>
      <c r="M32" s="32">
        <v>3.0491</v>
      </c>
      <c r="N32" s="32">
        <v>2.7332</v>
      </c>
      <c r="O32" s="32">
        <v>2.8434</v>
      </c>
      <c r="P32" s="32">
        <v>3.2452</v>
      </c>
      <c r="Q32" s="19">
        <v>0</v>
      </c>
      <c r="R32"/>
      <c r="S32"/>
      <c r="T32"/>
    </row>
    <row r="33" spans="1:20" ht="17.25" customHeight="1">
      <c r="A33" s="30" t="s">
        <v>41</v>
      </c>
      <c r="B33" s="31">
        <v>0</v>
      </c>
      <c r="C33" s="31">
        <v>0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/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19">
        <v>0</v>
      </c>
      <c r="R33"/>
      <c r="S33"/>
      <c r="T33"/>
    </row>
    <row r="34" spans="1:20" ht="17.25" customHeight="1">
      <c r="A34" s="51" t="s">
        <v>42</v>
      </c>
      <c r="B34" s="31">
        <v>0</v>
      </c>
      <c r="C34" s="31">
        <v>0</v>
      </c>
      <c r="D34" s="31"/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52">
        <v>0</v>
      </c>
      <c r="R34"/>
      <c r="S34"/>
      <c r="T34"/>
    </row>
    <row r="35" spans="1:20" ht="17.25" customHeight="1">
      <c r="A35" s="30" t="s">
        <v>43</v>
      </c>
      <c r="B35" s="31">
        <v>0</v>
      </c>
      <c r="C35" s="31">
        <v>0</v>
      </c>
      <c r="D35" s="31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/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19">
        <v>0</v>
      </c>
      <c r="R35"/>
      <c r="S35"/>
      <c r="T35"/>
    </row>
    <row r="36" spans="1:17" ht="13.5" customHeight="1">
      <c r="A36" s="33"/>
      <c r="B36" s="19">
        <v>0</v>
      </c>
      <c r="C36" s="19">
        <v>0</v>
      </c>
      <c r="D36" s="19"/>
      <c r="E36" s="19">
        <v>0</v>
      </c>
      <c r="F36" s="19"/>
      <c r="G36" s="19"/>
      <c r="H36" s="19">
        <v>0</v>
      </c>
      <c r="I36" s="19">
        <v>0</v>
      </c>
      <c r="J36" s="19"/>
      <c r="K36" s="19"/>
      <c r="L36" s="19">
        <v>0</v>
      </c>
      <c r="M36" s="19"/>
      <c r="N36" s="19"/>
      <c r="O36" s="19"/>
      <c r="P36" s="19">
        <v>0</v>
      </c>
      <c r="Q36" s="19"/>
    </row>
    <row r="37" spans="1:20" ht="17.25" customHeight="1">
      <c r="A37" s="2" t="s">
        <v>44</v>
      </c>
      <c r="B37" s="19">
        <v>0</v>
      </c>
      <c r="C37" s="19">
        <v>0</v>
      </c>
      <c r="D37" s="19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/>
      <c r="L37" s="19">
        <v>0</v>
      </c>
      <c r="M37" s="19">
        <v>0</v>
      </c>
      <c r="N37" s="19">
        <v>0</v>
      </c>
      <c r="O37" s="19">
        <v>0</v>
      </c>
      <c r="P37" s="23">
        <v>12365</v>
      </c>
      <c r="Q37" s="23">
        <f>SUM(B37:P37)</f>
        <v>12365</v>
      </c>
      <c r="R37"/>
      <c r="S37"/>
      <c r="T37"/>
    </row>
    <row r="38" spans="1:20" ht="17.25" customHeight="1">
      <c r="A38" s="16" t="s">
        <v>45</v>
      </c>
      <c r="B38" s="19">
        <v>0</v>
      </c>
      <c r="C38" s="19">
        <v>0</v>
      </c>
      <c r="D38" s="19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19">
        <v>0</v>
      </c>
      <c r="M38" s="19">
        <v>0</v>
      </c>
      <c r="N38" s="19">
        <v>0</v>
      </c>
      <c r="O38" s="19">
        <v>0</v>
      </c>
      <c r="P38" s="23">
        <v>58355.79</v>
      </c>
      <c r="Q38" s="23">
        <f>SUM(B38:P38)</f>
        <v>58355.79</v>
      </c>
      <c r="R38"/>
      <c r="S38"/>
      <c r="T38"/>
    </row>
    <row r="39" spans="1:20" ht="17.25" customHeight="1">
      <c r="A39" s="16" t="s">
        <v>46</v>
      </c>
      <c r="B39" s="11">
        <v>0</v>
      </c>
      <c r="C39" s="11">
        <v>0</v>
      </c>
      <c r="D39" s="11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/>
      <c r="L39" s="11">
        <v>0</v>
      </c>
      <c r="M39" s="11">
        <v>0</v>
      </c>
      <c r="N39" s="11">
        <v>0</v>
      </c>
      <c r="O39" s="11">
        <v>0</v>
      </c>
      <c r="P39" s="13">
        <v>18</v>
      </c>
      <c r="Q39" s="13">
        <f>SUM(B39:P39)</f>
        <v>18</v>
      </c>
      <c r="R39"/>
      <c r="S39"/>
      <c r="T39"/>
    </row>
    <row r="40" spans="1:17" ht="14.25" customHeight="1">
      <c r="A40" s="2"/>
      <c r="B40" s="19">
        <v>0</v>
      </c>
      <c r="C40" s="19">
        <v>0</v>
      </c>
      <c r="D40" s="19"/>
      <c r="E40" s="19">
        <v>0</v>
      </c>
      <c r="F40" s="11"/>
      <c r="G40" s="19"/>
      <c r="H40" s="19">
        <v>0</v>
      </c>
      <c r="I40" s="19">
        <v>0</v>
      </c>
      <c r="J40" s="19"/>
      <c r="K40" s="19"/>
      <c r="L40" s="19">
        <v>0</v>
      </c>
      <c r="M40" s="19"/>
      <c r="N40" s="19"/>
      <c r="O40" s="19"/>
      <c r="P40" s="19">
        <v>0</v>
      </c>
      <c r="Q40" s="20"/>
    </row>
    <row r="41" spans="1:17" ht="17.25" customHeight="1">
      <c r="A41" s="2" t="s">
        <v>47</v>
      </c>
      <c r="B41" s="23">
        <f>+B45+B42</f>
        <v>4091.68</v>
      </c>
      <c r="C41" s="23">
        <f aca="true" t="shared" si="9" ref="C41:P41">+C45+C42</f>
        <v>5773.72</v>
      </c>
      <c r="D41" s="23"/>
      <c r="E41" s="23">
        <f t="shared" si="9"/>
        <v>6385.76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23">
        <f t="shared" si="9"/>
        <v>1904.6</v>
      </c>
      <c r="J41" s="23">
        <f t="shared" si="9"/>
        <v>3376.92</v>
      </c>
      <c r="K41" s="23"/>
      <c r="L41" s="23">
        <f t="shared" si="9"/>
        <v>2606.52</v>
      </c>
      <c r="M41" s="23">
        <f t="shared" si="9"/>
        <v>1343.92</v>
      </c>
      <c r="N41" s="23">
        <f t="shared" si="9"/>
        <v>1224.08</v>
      </c>
      <c r="O41" s="23">
        <f t="shared" si="9"/>
        <v>2255.56</v>
      </c>
      <c r="P41" s="23">
        <f t="shared" si="9"/>
        <v>3715.04</v>
      </c>
      <c r="Q41" s="23">
        <f>SUM(B41:P41)</f>
        <v>38340.240000000005</v>
      </c>
    </row>
    <row r="42" spans="1:17" ht="17.25" customHeight="1">
      <c r="A42" s="16" t="s">
        <v>48</v>
      </c>
      <c r="B42" s="62">
        <v>0</v>
      </c>
      <c r="C42" s="62">
        <v>0</v>
      </c>
      <c r="D42" s="62"/>
      <c r="E42" s="62">
        <v>0</v>
      </c>
      <c r="F42" s="11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>
        <v>0</v>
      </c>
      <c r="M42" s="62"/>
      <c r="N42" s="62"/>
      <c r="O42" s="62"/>
      <c r="P42" s="62">
        <v>0</v>
      </c>
      <c r="Q42" s="62">
        <v>0</v>
      </c>
    </row>
    <row r="43" spans="1:17" ht="17.25" customHeight="1">
      <c r="A43" s="12" t="s">
        <v>49</v>
      </c>
      <c r="B43" s="62">
        <v>0</v>
      </c>
      <c r="C43" s="62">
        <v>0</v>
      </c>
      <c r="D43" s="62"/>
      <c r="E43" s="62">
        <v>0</v>
      </c>
      <c r="F43" s="11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>
        <v>0</v>
      </c>
      <c r="M43" s="62"/>
      <c r="N43" s="62"/>
      <c r="O43" s="62"/>
      <c r="P43" s="62">
        <v>0</v>
      </c>
      <c r="Q43" s="62">
        <v>0</v>
      </c>
    </row>
    <row r="44" spans="1:17" ht="17.25" customHeight="1">
      <c r="A44" s="12" t="s">
        <v>50</v>
      </c>
      <c r="B44" s="62">
        <v>0</v>
      </c>
      <c r="C44" s="62">
        <v>0</v>
      </c>
      <c r="D44" s="62"/>
      <c r="E44" s="62">
        <v>0</v>
      </c>
      <c r="F44" s="11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>
        <v>0</v>
      </c>
      <c r="M44" s="62"/>
      <c r="N44" s="62"/>
      <c r="O44" s="62"/>
      <c r="P44" s="62">
        <v>0</v>
      </c>
      <c r="Q44" s="62">
        <v>0</v>
      </c>
    </row>
    <row r="45" spans="1:17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/>
      <c r="E45" s="54">
        <f aca="true" t="shared" si="10" ref="E45:P45">ROUND(E46*E47,2)</f>
        <v>6385.76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54">
        <f t="shared" si="10"/>
        <v>1904.6</v>
      </c>
      <c r="J45" s="54">
        <f t="shared" si="10"/>
        <v>3376.92</v>
      </c>
      <c r="K45" s="54"/>
      <c r="L45" s="54">
        <f t="shared" si="10"/>
        <v>2606.52</v>
      </c>
      <c r="M45" s="54">
        <f t="shared" si="10"/>
        <v>1343.92</v>
      </c>
      <c r="N45" s="54">
        <f t="shared" si="10"/>
        <v>1224.08</v>
      </c>
      <c r="O45" s="54">
        <f t="shared" si="10"/>
        <v>2255.56</v>
      </c>
      <c r="P45" s="54">
        <f t="shared" si="10"/>
        <v>3715.04</v>
      </c>
      <c r="Q45" s="23">
        <f>SUM(B45:P45)</f>
        <v>38340.240000000005</v>
      </c>
    </row>
    <row r="46" spans="1:20" ht="17.25" customHeight="1">
      <c r="A46" s="55" t="s">
        <v>52</v>
      </c>
      <c r="B46" s="56">
        <v>956</v>
      </c>
      <c r="C46" s="56">
        <v>1349</v>
      </c>
      <c r="D46" s="56"/>
      <c r="E46" s="56">
        <v>1492</v>
      </c>
      <c r="F46" s="11">
        <v>0</v>
      </c>
      <c r="G46" s="56">
        <v>518</v>
      </c>
      <c r="H46" s="56">
        <v>805</v>
      </c>
      <c r="I46" s="56">
        <v>445</v>
      </c>
      <c r="J46" s="56">
        <v>789</v>
      </c>
      <c r="K46" s="56"/>
      <c r="L46" s="56">
        <v>609</v>
      </c>
      <c r="M46" s="56">
        <v>314</v>
      </c>
      <c r="N46" s="56">
        <v>286</v>
      </c>
      <c r="O46" s="56">
        <v>527</v>
      </c>
      <c r="P46" s="56">
        <v>868</v>
      </c>
      <c r="Q46" s="56">
        <v>8958</v>
      </c>
      <c r="R46"/>
      <c r="S46"/>
      <c r="T46"/>
    </row>
    <row r="47" spans="1:20" ht="17.25" customHeight="1">
      <c r="A47" s="55" t="s">
        <v>53</v>
      </c>
      <c r="B47" s="54">
        <v>4.28</v>
      </c>
      <c r="C47" s="54">
        <v>4.28</v>
      </c>
      <c r="D47" s="54"/>
      <c r="E47" s="54">
        <v>4.28</v>
      </c>
      <c r="F47" s="11">
        <v>0</v>
      </c>
      <c r="G47" s="54">
        <v>4.28</v>
      </c>
      <c r="H47" s="54">
        <v>4.28</v>
      </c>
      <c r="I47" s="54">
        <v>4.28</v>
      </c>
      <c r="J47" s="54">
        <v>4.28</v>
      </c>
      <c r="K47" s="54"/>
      <c r="L47" s="54">
        <v>4.28</v>
      </c>
      <c r="M47" s="54">
        <v>4.28</v>
      </c>
      <c r="N47" s="54">
        <v>4.28</v>
      </c>
      <c r="O47" s="54">
        <v>4.28</v>
      </c>
      <c r="P47" s="54">
        <v>4.28</v>
      </c>
      <c r="Q47" s="54">
        <v>4.28</v>
      </c>
      <c r="R47" s="49"/>
      <c r="S47"/>
      <c r="T47"/>
    </row>
    <row r="48" spans="1:17" ht="17.25" customHeight="1">
      <c r="A48" s="2"/>
      <c r="B48" s="19">
        <v>0</v>
      </c>
      <c r="C48" s="19">
        <v>0</v>
      </c>
      <c r="D48" s="19"/>
      <c r="E48" s="19">
        <v>0</v>
      </c>
      <c r="F48" s="19"/>
      <c r="G48" s="19"/>
      <c r="H48" s="19">
        <v>0</v>
      </c>
      <c r="I48" s="19">
        <v>0</v>
      </c>
      <c r="J48" s="19"/>
      <c r="K48" s="19"/>
      <c r="L48" s="19">
        <v>0</v>
      </c>
      <c r="M48" s="19"/>
      <c r="N48" s="19"/>
      <c r="O48" s="19"/>
      <c r="P48" s="19">
        <v>0</v>
      </c>
      <c r="Q48" s="20"/>
    </row>
    <row r="49" spans="1:20" ht="17.25" customHeight="1">
      <c r="A49" s="21" t="s">
        <v>54</v>
      </c>
      <c r="B49" s="22">
        <f>+B50+B62</f>
        <v>1837589.54</v>
      </c>
      <c r="C49" s="22">
        <f aca="true" t="shared" si="11" ref="C49:P49">+C50+C62</f>
        <v>2708982.14</v>
      </c>
      <c r="D49" s="22">
        <f>+D50+D62</f>
        <v>0</v>
      </c>
      <c r="E49" s="22">
        <f t="shared" si="11"/>
        <v>2896148.51</v>
      </c>
      <c r="F49" s="22">
        <f t="shared" si="11"/>
        <v>626766.44</v>
      </c>
      <c r="G49" s="22">
        <f t="shared" si="11"/>
        <v>1064699.59</v>
      </c>
      <c r="H49" s="22">
        <f t="shared" si="11"/>
        <v>1682024.17</v>
      </c>
      <c r="I49" s="22">
        <f t="shared" si="11"/>
        <v>1312468.36</v>
      </c>
      <c r="J49" s="22">
        <f>+J50+J62</f>
        <v>1047423.59</v>
      </c>
      <c r="K49" s="22">
        <f>+K50+K62</f>
        <v>0</v>
      </c>
      <c r="L49" s="22">
        <f t="shared" si="11"/>
        <v>1376645.39</v>
      </c>
      <c r="M49" s="22">
        <f>+M50+M62</f>
        <v>451787.75</v>
      </c>
      <c r="N49" s="22">
        <f>+N50+N62</f>
        <v>421749.54000000004</v>
      </c>
      <c r="O49" s="22">
        <f>+O50+O62</f>
        <v>888300.74</v>
      </c>
      <c r="P49" s="22">
        <f t="shared" si="11"/>
        <v>1671752.11</v>
      </c>
      <c r="Q49" s="22">
        <f>SUM(B49:P49)</f>
        <v>17986337.87</v>
      </c>
      <c r="R49"/>
      <c r="S49"/>
      <c r="T49"/>
    </row>
    <row r="50" spans="1:20" ht="17.25" customHeight="1">
      <c r="A50" s="16" t="s">
        <v>55</v>
      </c>
      <c r="B50" s="23">
        <f>SUM(B51:B61)</f>
        <v>1820872.55</v>
      </c>
      <c r="C50" s="23">
        <f aca="true" t="shared" si="12" ref="C50:P50">SUM(C51:C61)</f>
        <v>2685830.37</v>
      </c>
      <c r="D50" s="23">
        <f>SUM(D51:D61)</f>
        <v>0</v>
      </c>
      <c r="E50" s="23">
        <f t="shared" si="12"/>
        <v>2887552.11</v>
      </c>
      <c r="F50" s="23">
        <f t="shared" si="12"/>
        <v>626766.44</v>
      </c>
      <c r="G50" s="23">
        <f t="shared" si="12"/>
        <v>1052167.52</v>
      </c>
      <c r="H50" s="23">
        <f t="shared" si="12"/>
        <v>1658941.96</v>
      </c>
      <c r="I50" s="23">
        <f t="shared" si="12"/>
        <v>1312468.36</v>
      </c>
      <c r="J50" s="23">
        <f>SUM(J51:J61)</f>
        <v>1038683.9</v>
      </c>
      <c r="K50" s="23">
        <f>SUM(K51:K61)</f>
        <v>0</v>
      </c>
      <c r="L50" s="23">
        <f t="shared" si="12"/>
        <v>1368124.48</v>
      </c>
      <c r="M50" s="23">
        <f>SUM(M51:M61)</f>
        <v>450275.11</v>
      </c>
      <c r="N50" s="23">
        <f>SUM(N51:N61)</f>
        <v>413909.95</v>
      </c>
      <c r="O50" s="23">
        <f>SUM(O51:O61)</f>
        <v>886837.3</v>
      </c>
      <c r="P50" s="23">
        <f t="shared" si="12"/>
        <v>1661772.8800000001</v>
      </c>
      <c r="Q50" s="23">
        <f>SUM(B50:P50)</f>
        <v>17864202.93</v>
      </c>
      <c r="R50" s="80"/>
      <c r="S50"/>
      <c r="T50"/>
    </row>
    <row r="51" spans="1:20" ht="17.25" customHeight="1">
      <c r="A51" s="34" t="s">
        <v>56</v>
      </c>
      <c r="B51" s="23">
        <f aca="true" t="shared" si="13" ref="B51:P51">ROUND(B32*B7,2)</f>
        <v>1816780.87</v>
      </c>
      <c r="C51" s="23">
        <f t="shared" si="13"/>
        <v>2680056.65</v>
      </c>
      <c r="D51" s="23">
        <f>ROUND(D32*D7,2)</f>
        <v>0</v>
      </c>
      <c r="E51" s="23">
        <f t="shared" si="13"/>
        <v>2881166.35</v>
      </c>
      <c r="F51" s="23">
        <f t="shared" si="13"/>
        <v>626766.44</v>
      </c>
      <c r="G51" s="23">
        <f t="shared" si="13"/>
        <v>1049950.48</v>
      </c>
      <c r="H51" s="23">
        <f t="shared" si="13"/>
        <v>1655496.56</v>
      </c>
      <c r="I51" s="23">
        <f t="shared" si="13"/>
        <v>1303924.95</v>
      </c>
      <c r="J51" s="23">
        <f t="shared" si="13"/>
        <v>1035306.98</v>
      </c>
      <c r="K51" s="23">
        <f>ROUND(K32*K7,2)</f>
        <v>0</v>
      </c>
      <c r="L51" s="23">
        <f t="shared" si="13"/>
        <v>1365517.96</v>
      </c>
      <c r="M51" s="23">
        <f t="shared" si="13"/>
        <v>448931.19</v>
      </c>
      <c r="N51" s="23">
        <f t="shared" si="13"/>
        <v>412685.87</v>
      </c>
      <c r="O51" s="23">
        <f t="shared" si="13"/>
        <v>884581.74</v>
      </c>
      <c r="P51" s="23">
        <f t="shared" si="13"/>
        <v>1645692.84</v>
      </c>
      <c r="Q51" s="23">
        <f>SUM(B51:P51)</f>
        <v>17806858.88</v>
      </c>
      <c r="R51" s="80"/>
      <c r="S51"/>
      <c r="T51"/>
    </row>
    <row r="52" spans="1:20" ht="17.25" customHeight="1">
      <c r="A52" s="34" t="s">
        <v>57</v>
      </c>
      <c r="B52" s="19">
        <v>0</v>
      </c>
      <c r="C52" s="19">
        <v>0</v>
      </c>
      <c r="D52" s="19"/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/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90"/>
      <c r="S52"/>
      <c r="T52"/>
    </row>
    <row r="53" spans="1:20" ht="17.25" customHeight="1">
      <c r="A53" s="57" t="s">
        <v>58</v>
      </c>
      <c r="B53" s="19">
        <v>0</v>
      </c>
      <c r="C53" s="19">
        <v>0</v>
      </c>
      <c r="D53" s="19"/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/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91"/>
      <c r="S53"/>
      <c r="T53"/>
    </row>
    <row r="54" spans="1:20" ht="17.25" customHeight="1">
      <c r="A54" s="34" t="s">
        <v>59</v>
      </c>
      <c r="B54" s="19">
        <v>0</v>
      </c>
      <c r="C54" s="19">
        <v>0</v>
      </c>
      <c r="D54" s="19"/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/>
      <c r="S54"/>
      <c r="T54"/>
    </row>
    <row r="55" spans="1:20" ht="17.25" customHeight="1">
      <c r="A55" s="12" t="s">
        <v>139</v>
      </c>
      <c r="B55" s="19">
        <v>0</v>
      </c>
      <c r="C55" s="19">
        <v>0</v>
      </c>
      <c r="D55" s="19"/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/>
      <c r="L55" s="19">
        <v>0</v>
      </c>
      <c r="M55" s="19">
        <v>0</v>
      </c>
      <c r="N55" s="19">
        <v>0</v>
      </c>
      <c r="O55" s="19">
        <v>0</v>
      </c>
      <c r="P55" s="23">
        <f>+P37</f>
        <v>12365</v>
      </c>
      <c r="Q55" s="23">
        <f>SUM(B55:P55)</f>
        <v>12365</v>
      </c>
      <c r="R55"/>
      <c r="S55"/>
      <c r="T55"/>
    </row>
    <row r="56" spans="1:20" ht="17.25" customHeight="1">
      <c r="A56" s="12" t="s">
        <v>60</v>
      </c>
      <c r="B56" s="19">
        <v>0</v>
      </c>
      <c r="C56" s="19">
        <v>0</v>
      </c>
      <c r="D56" s="19"/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>SUM(B56:P56)</f>
        <v>0</v>
      </c>
      <c r="R56"/>
      <c r="S56"/>
      <c r="T56"/>
    </row>
    <row r="57" spans="1:20" ht="17.25" customHeight="1">
      <c r="A57" s="12" t="s">
        <v>61</v>
      </c>
      <c r="B57" s="36">
        <v>4091.68</v>
      </c>
      <c r="C57" s="36">
        <v>5773.72</v>
      </c>
      <c r="D57" s="36"/>
      <c r="E57" s="36">
        <v>6385.76</v>
      </c>
      <c r="F57" s="19">
        <v>0</v>
      </c>
      <c r="G57" s="36">
        <v>2217.04</v>
      </c>
      <c r="H57" s="19">
        <v>3445.4</v>
      </c>
      <c r="I57" s="36">
        <v>1904.6</v>
      </c>
      <c r="J57" s="36">
        <v>3376.92</v>
      </c>
      <c r="K57" s="36"/>
      <c r="L57" s="36">
        <v>2606.52</v>
      </c>
      <c r="M57" s="36">
        <v>1343.92</v>
      </c>
      <c r="N57" s="36">
        <v>1224.08</v>
      </c>
      <c r="O57" s="36">
        <v>2255.56</v>
      </c>
      <c r="P57" s="36">
        <v>3715.04</v>
      </c>
      <c r="Q57" s="23">
        <f>SUM(B57:P57)</f>
        <v>38340.240000000005</v>
      </c>
      <c r="R57"/>
      <c r="S57"/>
      <c r="T57"/>
    </row>
    <row r="58" spans="1:20" ht="17.25" customHeight="1">
      <c r="A58" s="12" t="s">
        <v>62</v>
      </c>
      <c r="B58" s="19">
        <v>0</v>
      </c>
      <c r="C58" s="19">
        <v>0</v>
      </c>
      <c r="D58" s="19"/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/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f>SUM(B58:P58)</f>
        <v>0</v>
      </c>
      <c r="R58"/>
      <c r="S58"/>
      <c r="T58"/>
    </row>
    <row r="59" spans="1:20" ht="17.25" customHeight="1">
      <c r="A59" s="12" t="s">
        <v>63</v>
      </c>
      <c r="B59" s="19">
        <v>0</v>
      </c>
      <c r="C59" s="19">
        <v>0</v>
      </c>
      <c r="D59" s="19"/>
      <c r="E59" s="19">
        <v>0</v>
      </c>
      <c r="F59" s="19">
        <v>0</v>
      </c>
      <c r="G59" s="19">
        <v>0</v>
      </c>
      <c r="H59" s="19">
        <v>0</v>
      </c>
      <c r="I59" s="36">
        <v>6638.81</v>
      </c>
      <c r="J59" s="19">
        <v>0</v>
      </c>
      <c r="K59" s="19"/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23">
        <f>SUM(B59:P59)</f>
        <v>6638.81</v>
      </c>
      <c r="R59"/>
      <c r="S59"/>
      <c r="T59"/>
    </row>
    <row r="60" spans="1:20" ht="17.25" customHeight="1">
      <c r="A60" s="12" t="s">
        <v>64</v>
      </c>
      <c r="B60" s="19">
        <v>0</v>
      </c>
      <c r="C60" s="19">
        <v>0</v>
      </c>
      <c r="D60" s="19"/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/>
      <c r="S60"/>
      <c r="T60"/>
    </row>
    <row r="61" spans="1:20" ht="17.25" customHeight="1">
      <c r="A61" s="12" t="s">
        <v>65</v>
      </c>
      <c r="B61" s="19">
        <v>0</v>
      </c>
      <c r="C61" s="19">
        <v>0</v>
      </c>
      <c r="D61" s="19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54169.46</v>
      </c>
      <c r="R61"/>
      <c r="S61"/>
      <c r="T61"/>
    </row>
    <row r="62" spans="1:20" ht="17.25" customHeight="1">
      <c r="A62" s="16" t="s">
        <v>66</v>
      </c>
      <c r="B62" s="36">
        <v>16716.99</v>
      </c>
      <c r="C62" s="36">
        <v>23151.77</v>
      </c>
      <c r="D62" s="36"/>
      <c r="E62" s="36">
        <v>8596.4</v>
      </c>
      <c r="F62" s="19">
        <v>0</v>
      </c>
      <c r="G62" s="36">
        <v>12532.07</v>
      </c>
      <c r="H62" s="36">
        <v>23082.21</v>
      </c>
      <c r="I62" s="36">
        <v>0</v>
      </c>
      <c r="J62" s="36">
        <v>8739.69</v>
      </c>
      <c r="K62" s="36"/>
      <c r="L62" s="36">
        <v>8520.91</v>
      </c>
      <c r="M62" s="36">
        <v>1512.64</v>
      </c>
      <c r="N62" s="36">
        <v>7839.59</v>
      </c>
      <c r="O62" s="36">
        <v>1463.44</v>
      </c>
      <c r="P62" s="36">
        <v>9979.23</v>
      </c>
      <c r="Q62" s="36">
        <v>122134.94</v>
      </c>
      <c r="R62"/>
      <c r="S62"/>
      <c r="T62"/>
    </row>
    <row r="63" spans="1:17" ht="17.25" customHeight="1">
      <c r="A63" s="1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7.25" customHeight="1">
      <c r="A64" s="43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7.25" customHeight="1">
      <c r="A65" s="1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20" ht="18.75" customHeight="1">
      <c r="A66" s="2" t="s">
        <v>67</v>
      </c>
      <c r="B66" s="35">
        <f aca="true" t="shared" si="14" ref="B66:P66">+B67+B74+B111+B112</f>
        <v>-163278.54000000004</v>
      </c>
      <c r="C66" s="35">
        <f t="shared" si="14"/>
        <v>-81889.39000000001</v>
      </c>
      <c r="D66" s="35">
        <f t="shared" si="14"/>
        <v>222913.97</v>
      </c>
      <c r="E66" s="35">
        <f t="shared" si="14"/>
        <v>-189386.38000000003</v>
      </c>
      <c r="F66" s="35">
        <f t="shared" si="14"/>
        <v>-144601.35</v>
      </c>
      <c r="G66" s="35">
        <f t="shared" si="14"/>
        <v>-60545.59999999999</v>
      </c>
      <c r="H66" s="35">
        <f t="shared" si="14"/>
        <v>-102876.54000000001</v>
      </c>
      <c r="I66" s="35">
        <f t="shared" si="14"/>
        <v>-82955.46</v>
      </c>
      <c r="J66" s="35">
        <f t="shared" si="14"/>
        <v>26576.300000000003</v>
      </c>
      <c r="K66" s="35">
        <f>+K67+K74+K111+K112</f>
        <v>44523.65</v>
      </c>
      <c r="L66" s="35">
        <f t="shared" si="14"/>
        <v>-101133.88</v>
      </c>
      <c r="M66" s="35">
        <f t="shared" si="14"/>
        <v>-31120.519999999997</v>
      </c>
      <c r="N66" s="35">
        <f t="shared" si="14"/>
        <v>-42759.729999999996</v>
      </c>
      <c r="O66" s="35">
        <f t="shared" si="14"/>
        <v>88859.52</v>
      </c>
      <c r="P66" s="35">
        <f t="shared" si="14"/>
        <v>-170757.61</v>
      </c>
      <c r="Q66" s="35">
        <f aca="true" t="shared" si="15" ref="Q66:Q74">SUM(B66:P66)</f>
        <v>-788431.5599999999</v>
      </c>
      <c r="R66"/>
      <c r="S66"/>
      <c r="T66"/>
    </row>
    <row r="67" spans="1:20" ht="18.75" customHeight="1">
      <c r="A67" s="16" t="s">
        <v>68</v>
      </c>
      <c r="B67" s="35">
        <f aca="true" t="shared" si="16" ref="B67:P67">B68+B69+B70+B71+B72+B73</f>
        <v>-166071.11000000002</v>
      </c>
      <c r="C67" s="35">
        <f t="shared" si="16"/>
        <v>-198322.64</v>
      </c>
      <c r="D67" s="35"/>
      <c r="E67" s="35">
        <f t="shared" si="16"/>
        <v>-176094.77000000002</v>
      </c>
      <c r="F67" s="35">
        <f t="shared" si="16"/>
        <v>-30598.8</v>
      </c>
      <c r="G67" s="35">
        <f t="shared" si="16"/>
        <v>-61713.6</v>
      </c>
      <c r="H67" s="35">
        <f t="shared" si="16"/>
        <v>-173672.19</v>
      </c>
      <c r="I67" s="35">
        <f t="shared" si="16"/>
        <v>-88309.1</v>
      </c>
      <c r="J67" s="35">
        <f t="shared" si="16"/>
        <v>-76016.79999999999</v>
      </c>
      <c r="K67" s="35">
        <f>K68+K69+K70+K71+K72+K73</f>
        <v>0</v>
      </c>
      <c r="L67" s="35">
        <f t="shared" si="16"/>
        <v>-89128.43000000001</v>
      </c>
      <c r="M67" s="35">
        <f t="shared" si="16"/>
        <v>-31424.969999999998</v>
      </c>
      <c r="N67" s="35">
        <f t="shared" si="16"/>
        <v>-38814.28</v>
      </c>
      <c r="O67" s="35">
        <f t="shared" si="16"/>
        <v>-45917.41</v>
      </c>
      <c r="P67" s="35">
        <f t="shared" si="16"/>
        <v>-166414.3</v>
      </c>
      <c r="Q67" s="35">
        <f t="shared" si="15"/>
        <v>-1342498.4</v>
      </c>
      <c r="R67"/>
      <c r="S67"/>
      <c r="T67"/>
    </row>
    <row r="68" spans="1:20" s="61" customFormat="1" ht="18.75" customHeight="1">
      <c r="A68" s="55" t="s">
        <v>138</v>
      </c>
      <c r="B68" s="58">
        <f>-ROUND(B9*$E$3,2)</f>
        <v>-138761</v>
      </c>
      <c r="C68" s="58">
        <f aca="true" t="shared" si="17" ref="C68:P68">-ROUND(C9*$E$3,2)</f>
        <v>-193839.7</v>
      </c>
      <c r="D68" s="58"/>
      <c r="E68" s="58">
        <f t="shared" si="17"/>
        <v>-161624.1</v>
      </c>
      <c r="F68" s="58">
        <f t="shared" si="17"/>
        <v>-30598.8</v>
      </c>
      <c r="G68" s="58">
        <f t="shared" si="17"/>
        <v>-61713.6</v>
      </c>
      <c r="H68" s="58">
        <f t="shared" si="17"/>
        <v>-122292</v>
      </c>
      <c r="I68" s="58">
        <f>-ROUND((I9+I29)*$E$3,2)</f>
        <v>-88309.1</v>
      </c>
      <c r="J68" s="58">
        <f t="shared" si="17"/>
        <v>-46156.2</v>
      </c>
      <c r="K68" s="58">
        <f>-ROUND(K9*$E$3,2)</f>
        <v>0</v>
      </c>
      <c r="L68" s="58">
        <f t="shared" si="17"/>
        <v>-74630.8</v>
      </c>
      <c r="M68" s="58">
        <f t="shared" si="17"/>
        <v>-26952.4</v>
      </c>
      <c r="N68" s="58">
        <f t="shared" si="17"/>
        <v>-32490.8</v>
      </c>
      <c r="O68" s="58">
        <f t="shared" si="17"/>
        <v>-36627.4</v>
      </c>
      <c r="P68" s="58">
        <f t="shared" si="17"/>
        <v>-166414.3</v>
      </c>
      <c r="Q68" s="58">
        <f t="shared" si="15"/>
        <v>-1180410.2000000002</v>
      </c>
      <c r="R68" s="71"/>
      <c r="S68"/>
      <c r="T68"/>
    </row>
    <row r="69" spans="1:20" ht="18.75" customHeight="1">
      <c r="A69" s="12" t="s">
        <v>69</v>
      </c>
      <c r="B69" s="19">
        <v>0</v>
      </c>
      <c r="C69" s="19">
        <v>0</v>
      </c>
      <c r="D69" s="19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/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5"/>
        <v>0</v>
      </c>
      <c r="R69"/>
      <c r="S69"/>
      <c r="T69"/>
    </row>
    <row r="70" spans="1:20" ht="18.75" customHeight="1">
      <c r="A70" s="12" t="s">
        <v>70</v>
      </c>
      <c r="B70" s="35">
        <v>-12.9</v>
      </c>
      <c r="C70" s="35">
        <v>-12.9</v>
      </c>
      <c r="D70" s="35"/>
      <c r="E70" s="19">
        <v>-60.2</v>
      </c>
      <c r="F70" s="19">
        <v>0</v>
      </c>
      <c r="G70" s="19">
        <v>0</v>
      </c>
      <c r="H70" s="19">
        <v>-38.7</v>
      </c>
      <c r="I70" s="19">
        <v>0</v>
      </c>
      <c r="J70" s="19">
        <v>-51.6</v>
      </c>
      <c r="K70" s="19"/>
      <c r="L70" s="35">
        <v>-9.01</v>
      </c>
      <c r="M70" s="19">
        <v>-2.78</v>
      </c>
      <c r="N70" s="19">
        <v>-3.93</v>
      </c>
      <c r="O70" s="19">
        <v>-5.78</v>
      </c>
      <c r="P70" s="19">
        <v>0</v>
      </c>
      <c r="Q70" s="35">
        <f t="shared" si="15"/>
        <v>-197.8</v>
      </c>
      <c r="R70"/>
      <c r="S70"/>
      <c r="T70"/>
    </row>
    <row r="71" spans="1:20" ht="18.75" customHeight="1">
      <c r="A71" s="12" t="s">
        <v>71</v>
      </c>
      <c r="B71" s="35">
        <v>-3242.2000000000003</v>
      </c>
      <c r="C71" s="35">
        <v>-1264.2</v>
      </c>
      <c r="D71" s="35"/>
      <c r="E71" s="19">
        <v>-1505</v>
      </c>
      <c r="F71" s="19">
        <v>0</v>
      </c>
      <c r="G71" s="19">
        <v>0</v>
      </c>
      <c r="H71" s="19">
        <v>-2038.1999999999998</v>
      </c>
      <c r="I71" s="19">
        <v>0</v>
      </c>
      <c r="J71" s="19">
        <v>-1113.7</v>
      </c>
      <c r="K71" s="19"/>
      <c r="L71" s="35">
        <v>-429.02</v>
      </c>
      <c r="M71" s="19">
        <v>-132.35</v>
      </c>
      <c r="N71" s="19">
        <v>-187.12</v>
      </c>
      <c r="O71" s="19">
        <v>-274.90999999999997</v>
      </c>
      <c r="P71" s="19">
        <v>0</v>
      </c>
      <c r="Q71" s="35">
        <f t="shared" si="15"/>
        <v>-10186.700000000003</v>
      </c>
      <c r="R71"/>
      <c r="S71"/>
      <c r="T71"/>
    </row>
    <row r="72" spans="1:20" ht="18.75" customHeight="1">
      <c r="A72" s="12" t="s">
        <v>72</v>
      </c>
      <c r="B72" s="35">
        <v>-24055.01</v>
      </c>
      <c r="C72" s="35">
        <v>-3205.84</v>
      </c>
      <c r="D72" s="35"/>
      <c r="E72" s="19">
        <v>-12905.47</v>
      </c>
      <c r="F72" s="19">
        <v>0</v>
      </c>
      <c r="G72" s="19">
        <v>0</v>
      </c>
      <c r="H72" s="19">
        <v>-49303.29</v>
      </c>
      <c r="I72" s="19">
        <v>0</v>
      </c>
      <c r="J72" s="19">
        <v>-28695.3</v>
      </c>
      <c r="K72" s="19"/>
      <c r="L72" s="35">
        <v>-14059.6</v>
      </c>
      <c r="M72" s="19">
        <v>-4337.44</v>
      </c>
      <c r="N72" s="19">
        <v>-6132.43</v>
      </c>
      <c r="O72" s="19">
        <v>-9009.32</v>
      </c>
      <c r="P72" s="19">
        <v>0</v>
      </c>
      <c r="Q72" s="35">
        <f t="shared" si="15"/>
        <v>-151703.7</v>
      </c>
      <c r="R72"/>
      <c r="S72"/>
      <c r="T72"/>
    </row>
    <row r="73" spans="1:20" ht="18.75" customHeight="1">
      <c r="A73" s="12" t="s">
        <v>73</v>
      </c>
      <c r="B73" s="19">
        <v>0</v>
      </c>
      <c r="C73" s="19">
        <v>0</v>
      </c>
      <c r="D73" s="19"/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/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5"/>
        <v>0</v>
      </c>
      <c r="R73"/>
      <c r="S73"/>
      <c r="T73"/>
    </row>
    <row r="74" spans="1:20" s="61" customFormat="1" ht="18.75" customHeight="1">
      <c r="A74" s="16" t="s">
        <v>74</v>
      </c>
      <c r="B74" s="58">
        <f aca="true" t="shared" si="18" ref="B74:P74">SUM(B75:B110)</f>
        <v>-13851.36</v>
      </c>
      <c r="C74" s="58">
        <f t="shared" si="18"/>
        <v>-20127.76</v>
      </c>
      <c r="D74" s="58">
        <f t="shared" si="18"/>
        <v>0</v>
      </c>
      <c r="E74" s="35">
        <f t="shared" si="18"/>
        <v>-20076.39</v>
      </c>
      <c r="F74" s="35">
        <f t="shared" si="18"/>
        <v>-114255.54000000001</v>
      </c>
      <c r="G74" s="35">
        <f t="shared" si="18"/>
        <v>-9905.91</v>
      </c>
      <c r="H74" s="35">
        <f t="shared" si="18"/>
        <v>-13330</v>
      </c>
      <c r="I74" s="35">
        <f t="shared" si="18"/>
        <v>-10286.56</v>
      </c>
      <c r="J74" s="35">
        <f t="shared" si="18"/>
        <v>-8412.27</v>
      </c>
      <c r="K74" s="35">
        <f t="shared" si="18"/>
        <v>0</v>
      </c>
      <c r="L74" s="35">
        <f t="shared" si="18"/>
        <v>-12005.45</v>
      </c>
      <c r="M74" s="35">
        <f t="shared" si="18"/>
        <v>-3945.45</v>
      </c>
      <c r="N74" s="35">
        <f t="shared" si="18"/>
        <v>-3945.45</v>
      </c>
      <c r="O74" s="35">
        <f t="shared" si="18"/>
        <v>-9092.73</v>
      </c>
      <c r="P74" s="58">
        <f t="shared" si="18"/>
        <v>-13668.19</v>
      </c>
      <c r="Q74" s="58">
        <f t="shared" si="15"/>
        <v>-252903.06000000003</v>
      </c>
      <c r="R74" s="91"/>
      <c r="S74"/>
      <c r="T74"/>
    </row>
    <row r="75" spans="1:20" ht="18.75" customHeight="1">
      <c r="A75" s="12" t="s">
        <v>75</v>
      </c>
      <c r="B75" s="19">
        <v>0</v>
      </c>
      <c r="C75" s="19">
        <v>0</v>
      </c>
      <c r="D75" s="19"/>
      <c r="E75" s="19">
        <v>0</v>
      </c>
      <c r="F75" s="19">
        <v>-46961.64</v>
      </c>
      <c r="G75" s="19">
        <v>0</v>
      </c>
      <c r="H75" s="19">
        <v>0</v>
      </c>
      <c r="I75" s="19">
        <v>0</v>
      </c>
      <c r="J75" s="19">
        <v>0</v>
      </c>
      <c r="K75" s="19"/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90"/>
      <c r="S75"/>
      <c r="T75"/>
    </row>
    <row r="76" spans="1:20" ht="18.75" customHeight="1">
      <c r="A76" s="12" t="s">
        <v>76</v>
      </c>
      <c r="B76" s="19">
        <v>0</v>
      </c>
      <c r="C76" s="35">
        <v>-20.03</v>
      </c>
      <c r="D76" s="35"/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/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58">
        <f>SUM(B76:P76)</f>
        <v>-20.03</v>
      </c>
      <c r="R76"/>
      <c r="S76"/>
      <c r="T76"/>
    </row>
    <row r="77" spans="1:20" ht="18.75" customHeight="1">
      <c r="A77" s="12" t="s">
        <v>77</v>
      </c>
      <c r="B77" s="19">
        <v>0</v>
      </c>
      <c r="C77" s="19">
        <v>0</v>
      </c>
      <c r="D77" s="19"/>
      <c r="E77" s="35">
        <v>-1067.75</v>
      </c>
      <c r="F77" s="35">
        <v>-2488.9</v>
      </c>
      <c r="G77" s="35">
        <v>0</v>
      </c>
      <c r="H77" s="19">
        <v>0</v>
      </c>
      <c r="I77" s="35">
        <v>-380.65</v>
      </c>
      <c r="J77" s="19">
        <v>0</v>
      </c>
      <c r="K77" s="19"/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58">
        <f>SUM(B77:P77)</f>
        <v>-3937.3</v>
      </c>
      <c r="R77"/>
      <c r="S77"/>
      <c r="T77"/>
    </row>
    <row r="78" spans="1:20" ht="18.75" customHeight="1">
      <c r="A78" s="12" t="s">
        <v>78</v>
      </c>
      <c r="B78" s="19">
        <v>0</v>
      </c>
      <c r="C78" s="19">
        <v>0</v>
      </c>
      <c r="D78" s="19"/>
      <c r="E78" s="19">
        <v>0</v>
      </c>
      <c r="F78" s="35">
        <v>-60000</v>
      </c>
      <c r="G78" s="19">
        <v>0</v>
      </c>
      <c r="H78" s="19">
        <v>0</v>
      </c>
      <c r="I78" s="19">
        <v>0</v>
      </c>
      <c r="J78" s="19">
        <v>0</v>
      </c>
      <c r="K78" s="19"/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35">
        <f>SUM(B78:P78)</f>
        <v>-60000</v>
      </c>
      <c r="R78"/>
      <c r="S78"/>
      <c r="T78"/>
    </row>
    <row r="79" spans="1:20" ht="18.75" customHeight="1">
      <c r="A79" s="34" t="s">
        <v>79</v>
      </c>
      <c r="B79" s="35">
        <v>-13851.36</v>
      </c>
      <c r="C79" s="35">
        <v>-20107.73</v>
      </c>
      <c r="D79" s="35"/>
      <c r="E79" s="35">
        <v>-19008.64</v>
      </c>
      <c r="F79" s="35">
        <v>-4805</v>
      </c>
      <c r="G79" s="35">
        <v>-9905.91</v>
      </c>
      <c r="H79" s="35">
        <v>-13330</v>
      </c>
      <c r="I79" s="35">
        <v>-9905.91</v>
      </c>
      <c r="J79" s="35">
        <v>-8412.27</v>
      </c>
      <c r="K79" s="35"/>
      <c r="L79" s="35">
        <v>-12005.45</v>
      </c>
      <c r="M79" s="35">
        <v>-3945.45</v>
      </c>
      <c r="N79" s="35">
        <v>-3945.45</v>
      </c>
      <c r="O79" s="35">
        <v>-8017.73</v>
      </c>
      <c r="P79" s="35">
        <v>-13668.19</v>
      </c>
      <c r="Q79" s="58">
        <f>SUM(B79:P79)</f>
        <v>-140909.09</v>
      </c>
      <c r="R79"/>
      <c r="S79"/>
      <c r="T79"/>
    </row>
    <row r="80" spans="1:20" ht="18.75" customHeight="1">
      <c r="A80" s="12" t="s">
        <v>80</v>
      </c>
      <c r="B80" s="19">
        <v>0</v>
      </c>
      <c r="C80" s="19">
        <v>0</v>
      </c>
      <c r="D80" s="19"/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/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/>
      <c r="S80"/>
      <c r="T80"/>
    </row>
    <row r="81" spans="1:20" ht="18.75" customHeight="1">
      <c r="A81" s="12" t="s">
        <v>81</v>
      </c>
      <c r="B81" s="19">
        <v>0</v>
      </c>
      <c r="C81" s="19">
        <v>0</v>
      </c>
      <c r="D81" s="19"/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/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/>
      <c r="S81"/>
      <c r="T81"/>
    </row>
    <row r="82" spans="1:20" ht="18.75" customHeight="1">
      <c r="A82" s="12" t="s">
        <v>82</v>
      </c>
      <c r="B82" s="19">
        <v>0</v>
      </c>
      <c r="C82" s="19">
        <v>0</v>
      </c>
      <c r="D82" s="19"/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/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/>
      <c r="S82"/>
      <c r="T82"/>
    </row>
    <row r="83" spans="1:20" ht="18.75" customHeight="1">
      <c r="A83" s="12" t="s">
        <v>83</v>
      </c>
      <c r="B83" s="19">
        <v>0</v>
      </c>
      <c r="C83" s="19">
        <v>0</v>
      </c>
      <c r="D83" s="19"/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/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/>
      <c r="S83"/>
      <c r="T83"/>
    </row>
    <row r="84" spans="1:20" ht="18.75" customHeight="1">
      <c r="A84" s="12" t="s">
        <v>84</v>
      </c>
      <c r="B84" s="19">
        <v>0</v>
      </c>
      <c r="C84" s="19">
        <v>0</v>
      </c>
      <c r="D84" s="19"/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/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/>
      <c r="S84"/>
      <c r="T84"/>
    </row>
    <row r="85" spans="1:20" ht="18.75" customHeight="1">
      <c r="A85" s="12" t="s">
        <v>85</v>
      </c>
      <c r="B85" s="19">
        <v>0</v>
      </c>
      <c r="C85" s="19">
        <v>0</v>
      </c>
      <c r="D85" s="19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/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/>
      <c r="S85"/>
      <c r="T85"/>
    </row>
    <row r="86" spans="1:20" ht="18.75" customHeight="1">
      <c r="A86" s="12" t="s">
        <v>86</v>
      </c>
      <c r="B86" s="19">
        <v>0</v>
      </c>
      <c r="C86" s="19">
        <v>0</v>
      </c>
      <c r="D86" s="19"/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/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/>
      <c r="S86"/>
      <c r="T86"/>
    </row>
    <row r="87" spans="1:20" ht="18.75" customHeight="1">
      <c r="A87" s="12" t="s">
        <v>87</v>
      </c>
      <c r="B87" s="19">
        <v>0</v>
      </c>
      <c r="C87" s="19">
        <v>0</v>
      </c>
      <c r="D87" s="19"/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/>
      <c r="S87"/>
      <c r="T87"/>
    </row>
    <row r="88" spans="1:20" ht="18.75" customHeight="1">
      <c r="A88" s="12" t="s">
        <v>88</v>
      </c>
      <c r="B88" s="19">
        <v>0</v>
      </c>
      <c r="C88" s="19">
        <v>0</v>
      </c>
      <c r="D88" s="19"/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/>
      <c r="L88" s="19">
        <v>0</v>
      </c>
      <c r="M88" s="19">
        <v>0</v>
      </c>
      <c r="N88" s="19">
        <v>0</v>
      </c>
      <c r="O88" s="19">
        <v>-1075</v>
      </c>
      <c r="P88" s="19">
        <v>0</v>
      </c>
      <c r="Q88" s="19">
        <v>0</v>
      </c>
      <c r="R88"/>
      <c r="S88"/>
      <c r="T88"/>
    </row>
    <row r="89" spans="1:20" ht="18.75" customHeight="1">
      <c r="A89" s="12" t="s">
        <v>89</v>
      </c>
      <c r="B89" s="19">
        <v>0</v>
      </c>
      <c r="C89" s="19">
        <v>0</v>
      </c>
      <c r="D89" s="19"/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/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/>
      <c r="S89"/>
      <c r="T89"/>
    </row>
    <row r="90" spans="1:20" ht="18.75" customHeight="1">
      <c r="A90" s="12" t="s">
        <v>90</v>
      </c>
      <c r="B90" s="19">
        <v>0</v>
      </c>
      <c r="C90" s="19">
        <v>0</v>
      </c>
      <c r="D90" s="19"/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/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/>
      <c r="S90"/>
      <c r="T90"/>
    </row>
    <row r="91" spans="1:20" ht="18.75" customHeight="1">
      <c r="A91" s="12" t="s">
        <v>91</v>
      </c>
      <c r="B91" s="19">
        <v>0</v>
      </c>
      <c r="C91" s="19">
        <v>0</v>
      </c>
      <c r="D91" s="19"/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/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/>
      <c r="S91"/>
      <c r="T91"/>
    </row>
    <row r="92" spans="1:20" ht="18.75" customHeight="1">
      <c r="A92" s="12" t="s">
        <v>92</v>
      </c>
      <c r="B92" s="19">
        <v>0</v>
      </c>
      <c r="C92" s="19">
        <v>0</v>
      </c>
      <c r="D92" s="19"/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/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/>
      <c r="S92"/>
      <c r="T92"/>
    </row>
    <row r="93" spans="1:20" ht="18.75" customHeight="1">
      <c r="A93" s="12" t="s">
        <v>93</v>
      </c>
      <c r="B93" s="19">
        <v>0</v>
      </c>
      <c r="C93" s="19">
        <v>0</v>
      </c>
      <c r="D93" s="19"/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/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/>
      <c r="S93"/>
      <c r="T93"/>
    </row>
    <row r="94" spans="1:20" ht="18.75" customHeight="1">
      <c r="A94" s="12" t="s">
        <v>94</v>
      </c>
      <c r="B94" s="19">
        <v>0</v>
      </c>
      <c r="C94" s="19">
        <v>0</v>
      </c>
      <c r="D94" s="19"/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/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/>
      <c r="S94"/>
      <c r="T94"/>
    </row>
    <row r="95" spans="1:20" ht="18.75" customHeight="1">
      <c r="A95" s="12" t="s">
        <v>95</v>
      </c>
      <c r="B95" s="19">
        <v>0</v>
      </c>
      <c r="C95" s="19">
        <v>0</v>
      </c>
      <c r="D95" s="19"/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/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/>
      <c r="S95"/>
      <c r="T95"/>
    </row>
    <row r="96" spans="1:20" ht="18.75" customHeight="1">
      <c r="A96" s="12" t="s">
        <v>96</v>
      </c>
      <c r="B96" s="19">
        <v>0</v>
      </c>
      <c r="C96" s="19">
        <v>0</v>
      </c>
      <c r="D96" s="19"/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/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48"/>
      <c r="S96"/>
      <c r="T96"/>
    </row>
    <row r="97" spans="1:20" ht="18.75" customHeight="1">
      <c r="A97" s="12" t="s">
        <v>97</v>
      </c>
      <c r="B97" s="19">
        <v>0</v>
      </c>
      <c r="C97" s="19">
        <v>0</v>
      </c>
      <c r="D97" s="19"/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47"/>
      <c r="S97"/>
      <c r="T97"/>
    </row>
    <row r="98" spans="1:20" ht="18.75" customHeight="1">
      <c r="A98" s="12" t="s">
        <v>98</v>
      </c>
      <c r="B98" s="19">
        <v>0</v>
      </c>
      <c r="C98" s="19">
        <v>0</v>
      </c>
      <c r="D98" s="19"/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/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47"/>
      <c r="S98"/>
      <c r="T98"/>
    </row>
    <row r="99" spans="1:20" ht="18.75" customHeight="1">
      <c r="A99" s="12" t="s">
        <v>99</v>
      </c>
      <c r="B99" s="19">
        <v>0</v>
      </c>
      <c r="C99" s="19">
        <v>0</v>
      </c>
      <c r="D99" s="19"/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47"/>
      <c r="S99"/>
      <c r="T99"/>
    </row>
    <row r="100" spans="1:20" ht="18.75" customHeight="1">
      <c r="A100" s="12" t="s">
        <v>100</v>
      </c>
      <c r="B100" s="19">
        <v>0</v>
      </c>
      <c r="C100" s="19">
        <v>0</v>
      </c>
      <c r="D100" s="19"/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/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47"/>
      <c r="S100"/>
      <c r="T100"/>
    </row>
    <row r="101" spans="1:20" ht="18.75" customHeight="1">
      <c r="A101" s="12" t="s">
        <v>101</v>
      </c>
      <c r="B101" s="19">
        <v>0</v>
      </c>
      <c r="C101" s="19">
        <v>0</v>
      </c>
      <c r="D101" s="19"/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47"/>
      <c r="S101"/>
      <c r="T101"/>
    </row>
    <row r="102" spans="1:18" s="61" customFormat="1" ht="18.75" customHeight="1">
      <c r="A102" s="55" t="s">
        <v>102</v>
      </c>
      <c r="B102" s="19">
        <v>0</v>
      </c>
      <c r="C102" s="19">
        <v>0</v>
      </c>
      <c r="D102" s="19"/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60"/>
    </row>
    <row r="103" spans="1:20" ht="18.75" customHeight="1">
      <c r="A103" s="55" t="s">
        <v>103</v>
      </c>
      <c r="B103" s="19">
        <v>0</v>
      </c>
      <c r="C103" s="19">
        <v>0</v>
      </c>
      <c r="D103" s="19"/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47"/>
      <c r="S103"/>
      <c r="T103"/>
    </row>
    <row r="104" spans="1:20" ht="18.75" customHeight="1">
      <c r="A104" s="55" t="s">
        <v>104</v>
      </c>
      <c r="B104" s="19">
        <v>0</v>
      </c>
      <c r="C104" s="19">
        <v>0</v>
      </c>
      <c r="D104" s="19"/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47"/>
      <c r="S104"/>
      <c r="T104"/>
    </row>
    <row r="105" spans="1:20" ht="18.75" customHeight="1">
      <c r="A105" s="63" t="s">
        <v>105</v>
      </c>
      <c r="B105" s="19">
        <v>0</v>
      </c>
      <c r="C105" s="19">
        <v>0</v>
      </c>
      <c r="D105" s="19"/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/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47"/>
      <c r="S105"/>
      <c r="T105"/>
    </row>
    <row r="106" spans="1:20" ht="18.75" customHeight="1">
      <c r="A106" s="15" t="s">
        <v>106</v>
      </c>
      <c r="B106" s="19">
        <v>0</v>
      </c>
      <c r="C106" s="19">
        <v>0</v>
      </c>
      <c r="D106" s="19"/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/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47"/>
      <c r="S106"/>
      <c r="T106"/>
    </row>
    <row r="107" spans="1:20" ht="18.75" customHeight="1">
      <c r="A107" s="15" t="s">
        <v>107</v>
      </c>
      <c r="B107" s="19">
        <v>0</v>
      </c>
      <c r="C107" s="19">
        <v>0</v>
      </c>
      <c r="D107" s="19"/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f>SUM(B107:P107)</f>
        <v>0</v>
      </c>
      <c r="R107" s="47"/>
      <c r="S107"/>
      <c r="T107"/>
    </row>
    <row r="108" spans="1:20" ht="18.75" customHeight="1">
      <c r="A108" s="15" t="s">
        <v>108</v>
      </c>
      <c r="B108" s="19">
        <v>0</v>
      </c>
      <c r="C108" s="19">
        <v>0</v>
      </c>
      <c r="D108" s="19"/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47"/>
      <c r="S108"/>
      <c r="T108"/>
    </row>
    <row r="109" spans="1:20" s="61" customFormat="1" ht="18.75" customHeight="1">
      <c r="A109" s="55" t="s">
        <v>109</v>
      </c>
      <c r="B109" s="19">
        <v>0</v>
      </c>
      <c r="C109" s="19">
        <v>0</v>
      </c>
      <c r="D109" s="19"/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/>
      <c r="L109" s="19">
        <v>0</v>
      </c>
      <c r="M109" s="19">
        <v>0</v>
      </c>
      <c r="N109" s="19">
        <v>0</v>
      </c>
      <c r="O109" s="19">
        <v>0</v>
      </c>
      <c r="P109" s="52">
        <v>0</v>
      </c>
      <c r="Q109" s="19">
        <f>SUM(B109:P109)</f>
        <v>0</v>
      </c>
      <c r="R109" s="60"/>
      <c r="S109"/>
      <c r="T109"/>
    </row>
    <row r="110" spans="1:18" ht="18.75" customHeight="1">
      <c r="A110" s="15"/>
      <c r="B110" s="19">
        <v>0</v>
      </c>
      <c r="C110" s="19">
        <v>0</v>
      </c>
      <c r="D110" s="19"/>
      <c r="E110" s="19">
        <v>0</v>
      </c>
      <c r="F110" s="19"/>
      <c r="G110" s="19"/>
      <c r="H110" s="19">
        <v>0</v>
      </c>
      <c r="I110" s="19">
        <v>0</v>
      </c>
      <c r="J110" s="19"/>
      <c r="K110" s="19"/>
      <c r="L110" s="19">
        <v>0</v>
      </c>
      <c r="M110" s="19"/>
      <c r="N110" s="19"/>
      <c r="O110" s="19"/>
      <c r="P110" s="19">
        <v>0</v>
      </c>
      <c r="Q110" s="19"/>
      <c r="R110" s="47"/>
    </row>
    <row r="111" spans="1:20" ht="18.75" customHeight="1">
      <c r="A111" s="16" t="s">
        <v>162</v>
      </c>
      <c r="B111" s="19">
        <v>16643.93</v>
      </c>
      <c r="C111" s="19">
        <v>136561.01</v>
      </c>
      <c r="D111" s="19">
        <v>222913.97</v>
      </c>
      <c r="E111" s="19">
        <v>6784.78</v>
      </c>
      <c r="F111" s="19">
        <v>252.99</v>
      </c>
      <c r="G111" s="19">
        <v>11073.91</v>
      </c>
      <c r="H111" s="19">
        <v>84125.65</v>
      </c>
      <c r="I111" s="19">
        <v>15640.2</v>
      </c>
      <c r="J111" s="19">
        <v>111005.37</v>
      </c>
      <c r="K111" s="19">
        <v>44523.65</v>
      </c>
      <c r="L111" s="19">
        <v>0</v>
      </c>
      <c r="M111" s="19">
        <v>4249.9</v>
      </c>
      <c r="N111" s="19">
        <v>0</v>
      </c>
      <c r="O111" s="19">
        <v>143869.66</v>
      </c>
      <c r="P111" s="19">
        <v>9324.88</v>
      </c>
      <c r="Q111" s="19">
        <f aca="true" t="shared" si="19" ref="Q111:Q118">SUM(B111:P111)</f>
        <v>806969.9000000001</v>
      </c>
      <c r="R111" s="47"/>
      <c r="S111"/>
      <c r="T111"/>
    </row>
    <row r="112" spans="1:20" ht="18.75" customHeight="1">
      <c r="A112" s="16" t="s">
        <v>110</v>
      </c>
      <c r="B112" s="19">
        <v>0</v>
      </c>
      <c r="C112" s="19">
        <v>0</v>
      </c>
      <c r="D112" s="19"/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/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f t="shared" si="19"/>
        <v>0</v>
      </c>
      <c r="R112" s="48"/>
      <c r="S112"/>
      <c r="T112"/>
    </row>
    <row r="113" spans="1:18" ht="18.75" customHeight="1">
      <c r="A113" s="16"/>
      <c r="B113" s="20">
        <v>0</v>
      </c>
      <c r="C113" s="20">
        <v>0</v>
      </c>
      <c r="D113" s="20"/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>
        <v>0</v>
      </c>
      <c r="M113" s="20"/>
      <c r="N113" s="20"/>
      <c r="O113" s="20"/>
      <c r="P113" s="20">
        <v>0</v>
      </c>
      <c r="Q113" s="31">
        <f t="shared" si="19"/>
        <v>0</v>
      </c>
      <c r="R113" s="46"/>
    </row>
    <row r="114" spans="1:18" ht="18.75" customHeight="1">
      <c r="A114" s="16" t="s">
        <v>111</v>
      </c>
      <c r="B114" s="24">
        <f aca="true" t="shared" si="20" ref="B114:H114">+B115+B116</f>
        <v>1674310.9999999998</v>
      </c>
      <c r="C114" s="24">
        <f t="shared" si="20"/>
        <v>2627092.7500000005</v>
      </c>
      <c r="D114" s="24">
        <f>+D115+D116</f>
        <v>222913.97</v>
      </c>
      <c r="E114" s="24">
        <f t="shared" si="20"/>
        <v>2706762.1299999994</v>
      </c>
      <c r="F114" s="24">
        <f t="shared" si="20"/>
        <v>482165.08999999985</v>
      </c>
      <c r="G114" s="24">
        <f t="shared" si="20"/>
        <v>1004153.99</v>
      </c>
      <c r="H114" s="24">
        <f t="shared" si="20"/>
        <v>1579147.63</v>
      </c>
      <c r="I114" s="24">
        <f aca="true" t="shared" si="21" ref="I114:O114">+I115+I116</f>
        <v>1229512.9</v>
      </c>
      <c r="J114" s="24">
        <f t="shared" si="21"/>
        <v>1073999.8900000001</v>
      </c>
      <c r="K114" s="24">
        <f>+K115+K116</f>
        <v>44523.65</v>
      </c>
      <c r="L114" s="24">
        <f t="shared" si="21"/>
        <v>1275511.51</v>
      </c>
      <c r="M114" s="24">
        <f t="shared" si="21"/>
        <v>420667.23000000004</v>
      </c>
      <c r="N114" s="24">
        <f t="shared" si="21"/>
        <v>378989.81000000006</v>
      </c>
      <c r="O114" s="24">
        <f t="shared" si="21"/>
        <v>977160.26</v>
      </c>
      <c r="P114" s="24">
        <f>+P115+P116</f>
        <v>1500994.5</v>
      </c>
      <c r="Q114" s="42">
        <f t="shared" si="19"/>
        <v>17197906.310000002</v>
      </c>
      <c r="R114" s="64"/>
    </row>
    <row r="115" spans="1:18" ht="18" customHeight="1">
      <c r="A115" s="16" t="s">
        <v>112</v>
      </c>
      <c r="B115" s="24">
        <f aca="true" t="shared" si="22" ref="B115:H115">+B50+B67+B74+B111</f>
        <v>1657594.0099999998</v>
      </c>
      <c r="C115" s="24">
        <f t="shared" si="22"/>
        <v>2603940.9800000004</v>
      </c>
      <c r="D115" s="24">
        <f>+D50+D67+D74+D111</f>
        <v>222913.97</v>
      </c>
      <c r="E115" s="24">
        <f t="shared" si="22"/>
        <v>2698165.7299999995</v>
      </c>
      <c r="F115" s="24">
        <f t="shared" si="22"/>
        <v>482165.08999999985</v>
      </c>
      <c r="G115" s="24">
        <f t="shared" si="22"/>
        <v>991621.92</v>
      </c>
      <c r="H115" s="24">
        <f t="shared" si="22"/>
        <v>1556065.42</v>
      </c>
      <c r="I115" s="24">
        <f aca="true" t="shared" si="23" ref="I115:O115">+I50+I67+I74+I111</f>
        <v>1229512.9</v>
      </c>
      <c r="J115" s="24">
        <f t="shared" si="23"/>
        <v>1065260.2000000002</v>
      </c>
      <c r="K115" s="24">
        <f>+K50+K67+K74+K111</f>
        <v>44523.65</v>
      </c>
      <c r="L115" s="24">
        <f t="shared" si="23"/>
        <v>1266990.6</v>
      </c>
      <c r="M115" s="24">
        <f t="shared" si="23"/>
        <v>419154.59</v>
      </c>
      <c r="N115" s="24">
        <f t="shared" si="23"/>
        <v>371150.22000000003</v>
      </c>
      <c r="O115" s="24">
        <f t="shared" si="23"/>
        <v>975696.8200000001</v>
      </c>
      <c r="P115" s="24">
        <f>+P50+P67+P74+P111</f>
        <v>1491015.27</v>
      </c>
      <c r="Q115" s="42">
        <f t="shared" si="19"/>
        <v>17075771.37</v>
      </c>
      <c r="R115" s="46"/>
    </row>
    <row r="116" spans="1:18" ht="18.75" customHeight="1">
      <c r="A116" s="16" t="s">
        <v>113</v>
      </c>
      <c r="B116" s="24">
        <f aca="true" t="shared" si="24" ref="B116:H116">IF(+B62+B112+B117&lt;0,0,(B62+B112+B117))</f>
        <v>16716.99</v>
      </c>
      <c r="C116" s="24">
        <f t="shared" si="24"/>
        <v>23151.77</v>
      </c>
      <c r="D116" s="24">
        <f>IF(+D62+D112+D117&lt;0,0,(D62+D112+D117))</f>
        <v>0</v>
      </c>
      <c r="E116" s="24">
        <f t="shared" si="24"/>
        <v>8596.4</v>
      </c>
      <c r="F116" s="24">
        <f t="shared" si="24"/>
        <v>0</v>
      </c>
      <c r="G116" s="24">
        <f t="shared" si="24"/>
        <v>12532.07</v>
      </c>
      <c r="H116" s="24">
        <f t="shared" si="24"/>
        <v>23082.21</v>
      </c>
      <c r="I116" s="24">
        <f aca="true" t="shared" si="25" ref="I116:O116">IF(+I62+I112+I117&lt;0,0,(I62+I112+I117))</f>
        <v>0</v>
      </c>
      <c r="J116" s="24">
        <f t="shared" si="25"/>
        <v>8739.69</v>
      </c>
      <c r="K116" s="24">
        <f>IF(+K62+K112+K117&lt;0,0,(K62+K112+K117))</f>
        <v>0</v>
      </c>
      <c r="L116" s="24">
        <f t="shared" si="25"/>
        <v>8520.91</v>
      </c>
      <c r="M116" s="24">
        <f t="shared" si="25"/>
        <v>1512.64</v>
      </c>
      <c r="N116" s="24">
        <f t="shared" si="25"/>
        <v>7839.59</v>
      </c>
      <c r="O116" s="24">
        <f t="shared" si="25"/>
        <v>1463.44</v>
      </c>
      <c r="P116" s="24">
        <f>IF(+P62+P112+P117&lt;0,0,(P62+P112+P117))</f>
        <v>9979.23</v>
      </c>
      <c r="Q116" s="42">
        <f t="shared" si="19"/>
        <v>122134.94</v>
      </c>
      <c r="R116" s="65"/>
    </row>
    <row r="117" spans="1:19" ht="18.75" customHeight="1">
      <c r="A117" s="16" t="s">
        <v>114</v>
      </c>
      <c r="B117" s="19">
        <v>0</v>
      </c>
      <c r="C117" s="19">
        <v>0</v>
      </c>
      <c r="D117" s="19"/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/>
      <c r="L117" s="19">
        <v>0</v>
      </c>
      <c r="M117" s="58"/>
      <c r="N117" s="58"/>
      <c r="O117" s="58"/>
      <c r="P117" s="19">
        <v>0</v>
      </c>
      <c r="Q117" s="31">
        <f t="shared" si="19"/>
        <v>0</v>
      </c>
      <c r="R117" s="88"/>
      <c r="S117" s="49"/>
    </row>
    <row r="118" spans="1:20" ht="18.75" customHeight="1">
      <c r="A118" s="16" t="s">
        <v>115</v>
      </c>
      <c r="B118" s="19">
        <v>0</v>
      </c>
      <c r="C118" s="19">
        <v>0</v>
      </c>
      <c r="D118" s="19"/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/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31">
        <f t="shared" si="19"/>
        <v>0</v>
      </c>
      <c r="R118"/>
      <c r="S118"/>
      <c r="T118"/>
    </row>
    <row r="119" spans="1:17" ht="18.75" customHeight="1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8.75" customHeight="1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8" ht="18.75" customHeight="1">
      <c r="A122" s="25" t="s">
        <v>116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39">
        <f>SUM(Q123:Q154)</f>
        <v>17197906.320000004</v>
      </c>
      <c r="R122" s="46"/>
    </row>
    <row r="123" spans="1:17" ht="18.75" customHeight="1">
      <c r="A123" s="26" t="s">
        <v>117</v>
      </c>
      <c r="B123" s="27">
        <v>204983.8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9">
        <f aca="true" t="shared" si="26" ref="Q123:Q143">SUM(B123:P123)</f>
        <v>204983.8</v>
      </c>
    </row>
    <row r="124" spans="1:17" ht="18.75" customHeight="1">
      <c r="A124" s="26" t="s">
        <v>118</v>
      </c>
      <c r="B124" s="27">
        <v>1469327.2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9">
        <f t="shared" si="26"/>
        <v>1469327.2</v>
      </c>
    </row>
    <row r="125" spans="1:17" ht="18.75" customHeight="1">
      <c r="A125" s="26" t="s">
        <v>119</v>
      </c>
      <c r="B125" s="38">
        <v>0</v>
      </c>
      <c r="C125" s="27">
        <v>2627092.75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9">
        <f t="shared" si="26"/>
        <v>2627092.75</v>
      </c>
    </row>
    <row r="126" spans="1:17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9">
        <f t="shared" si="26"/>
        <v>0</v>
      </c>
    </row>
    <row r="127" spans="1:17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9">
        <f t="shared" si="26"/>
        <v>0</v>
      </c>
    </row>
    <row r="128" spans="1:17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f t="shared" si="26"/>
        <v>0</v>
      </c>
    </row>
    <row r="129" spans="1:17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f t="shared" si="26"/>
        <v>0</v>
      </c>
    </row>
    <row r="130" spans="1:17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9">
        <f t="shared" si="26"/>
        <v>0</v>
      </c>
    </row>
    <row r="131" spans="1:17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9">
        <f t="shared" si="26"/>
        <v>0</v>
      </c>
    </row>
    <row r="132" spans="1:17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9">
        <f t="shared" si="26"/>
        <v>0</v>
      </c>
    </row>
    <row r="133" spans="1:17" ht="18.75" customHeight="1">
      <c r="A133" s="26" t="s">
        <v>127</v>
      </c>
      <c r="B133" s="59">
        <v>0</v>
      </c>
      <c r="C133" s="59">
        <v>0</v>
      </c>
      <c r="D133" s="38">
        <v>0</v>
      </c>
      <c r="E133" s="59">
        <v>0</v>
      </c>
      <c r="F133" s="59">
        <v>0</v>
      </c>
      <c r="G133" s="59">
        <v>0</v>
      </c>
      <c r="H133" s="59">
        <v>0</v>
      </c>
      <c r="I133" s="38">
        <v>0</v>
      </c>
      <c r="J133" s="38">
        <v>0</v>
      </c>
      <c r="K133" s="38">
        <v>0</v>
      </c>
      <c r="L133" s="59">
        <v>0</v>
      </c>
      <c r="M133" s="38">
        <v>0</v>
      </c>
      <c r="N133" s="38">
        <v>0</v>
      </c>
      <c r="O133" s="38">
        <v>0</v>
      </c>
      <c r="P133" s="59">
        <v>0</v>
      </c>
      <c r="Q133" s="39">
        <f t="shared" si="26"/>
        <v>0</v>
      </c>
    </row>
    <row r="134" spans="1:17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59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f t="shared" si="26"/>
        <v>0</v>
      </c>
    </row>
    <row r="135" spans="1:17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59">
        <v>0</v>
      </c>
      <c r="M135" s="38">
        <v>0</v>
      </c>
      <c r="N135" s="38">
        <v>0</v>
      </c>
      <c r="O135" s="38">
        <v>0</v>
      </c>
      <c r="P135" s="38">
        <v>0</v>
      </c>
      <c r="Q135" s="39">
        <f t="shared" si="26"/>
        <v>0</v>
      </c>
    </row>
    <row r="136" spans="1:17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59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f t="shared" si="26"/>
        <v>0</v>
      </c>
    </row>
    <row r="137" spans="1:17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59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f t="shared" si="26"/>
        <v>0</v>
      </c>
    </row>
    <row r="138" spans="1:17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59">
        <v>0</v>
      </c>
      <c r="M138" s="38">
        <v>0</v>
      </c>
      <c r="N138" s="38">
        <v>0</v>
      </c>
      <c r="O138" s="38">
        <v>0</v>
      </c>
      <c r="P138" s="38">
        <v>0</v>
      </c>
      <c r="Q138" s="39">
        <f t="shared" si="26"/>
        <v>0</v>
      </c>
    </row>
    <row r="139" spans="1:20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59">
        <v>0</v>
      </c>
      <c r="M139" s="38">
        <v>0</v>
      </c>
      <c r="N139" s="38">
        <v>0</v>
      </c>
      <c r="O139" s="38">
        <v>0</v>
      </c>
      <c r="P139" s="27">
        <v>559834.78</v>
      </c>
      <c r="Q139" s="39">
        <f t="shared" si="26"/>
        <v>559834.78</v>
      </c>
      <c r="T139"/>
    </row>
    <row r="140" spans="1:20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59">
        <v>0</v>
      </c>
      <c r="M140" s="38">
        <v>0</v>
      </c>
      <c r="N140" s="38">
        <v>0</v>
      </c>
      <c r="O140" s="38">
        <v>0</v>
      </c>
      <c r="P140" s="27">
        <v>941159.72</v>
      </c>
      <c r="Q140" s="39">
        <f t="shared" si="26"/>
        <v>941159.72</v>
      </c>
      <c r="T140"/>
    </row>
    <row r="141" spans="1:17" ht="18.75" customHeight="1">
      <c r="A141" s="26" t="s">
        <v>135</v>
      </c>
      <c r="B141" s="38">
        <v>0</v>
      </c>
      <c r="C141" s="38">
        <v>0</v>
      </c>
      <c r="D141" s="38">
        <v>0</v>
      </c>
      <c r="E141" s="38">
        <v>0</v>
      </c>
      <c r="F141" s="27">
        <v>482165.09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59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f t="shared" si="26"/>
        <v>482165.09</v>
      </c>
    </row>
    <row r="142" spans="1:17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27">
        <v>1004153.99</v>
      </c>
      <c r="H142" s="38">
        <v>0</v>
      </c>
      <c r="I142" s="38">
        <v>0</v>
      </c>
      <c r="J142" s="38">
        <v>0</v>
      </c>
      <c r="K142" s="38">
        <v>0</v>
      </c>
      <c r="L142" s="5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f t="shared" si="26"/>
        <v>1004153.99</v>
      </c>
    </row>
    <row r="143" spans="1:19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27">
        <v>1229512.91</v>
      </c>
      <c r="J143" s="38">
        <v>0</v>
      </c>
      <c r="K143" s="38">
        <v>0</v>
      </c>
      <c r="L143" s="59">
        <v>0</v>
      </c>
      <c r="M143" s="38">
        <v>0</v>
      </c>
      <c r="N143" s="38">
        <v>0</v>
      </c>
      <c r="O143" s="38">
        <v>0</v>
      </c>
      <c r="P143" s="38">
        <v>0</v>
      </c>
      <c r="Q143" s="39">
        <f t="shared" si="26"/>
        <v>1229512.91</v>
      </c>
      <c r="R143" s="72"/>
      <c r="S143" s="72"/>
    </row>
    <row r="144" spans="1:17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9">
        <f aca="true" t="shared" si="27" ref="Q144:Q154">SUM(B144:P144)</f>
        <v>0</v>
      </c>
    </row>
    <row r="145" spans="1:17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27">
        <v>44523.65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9">
        <f t="shared" si="27"/>
        <v>44523.65</v>
      </c>
    </row>
    <row r="146" spans="1:17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27">
        <f>416417.33+4249.9</f>
        <v>420667.23000000004</v>
      </c>
      <c r="N146" s="38">
        <v>0</v>
      </c>
      <c r="O146" s="38">
        <v>0</v>
      </c>
      <c r="P146" s="38">
        <v>0</v>
      </c>
      <c r="Q146" s="39">
        <f t="shared" si="27"/>
        <v>420667.23000000004</v>
      </c>
    </row>
    <row r="147" spans="1:17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27">
        <v>378989.81</v>
      </c>
      <c r="O147" s="38">
        <v>0</v>
      </c>
      <c r="P147" s="38">
        <v>0</v>
      </c>
      <c r="Q147" s="39">
        <f t="shared" si="27"/>
        <v>378989.81</v>
      </c>
    </row>
    <row r="148" spans="1:18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/>
      <c r="O148" s="38">
        <v>0</v>
      </c>
      <c r="P148" s="38">
        <v>0</v>
      </c>
      <c r="Q148" s="39">
        <f t="shared" si="27"/>
        <v>0</v>
      </c>
      <c r="R148"/>
    </row>
    <row r="149" spans="1:17" ht="18" customHeight="1">
      <c r="A149" s="26" t="s">
        <v>153</v>
      </c>
      <c r="B149" s="38">
        <v>0</v>
      </c>
      <c r="C149" s="38">
        <v>0</v>
      </c>
      <c r="D149" s="27">
        <v>222913.97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9">
        <f t="shared" si="27"/>
        <v>222913.97</v>
      </c>
    </row>
    <row r="150" spans="1:17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27">
        <v>1579147.62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9">
        <f t="shared" si="27"/>
        <v>1579147.62</v>
      </c>
    </row>
    <row r="151" spans="1:17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27">
        <v>1073999.89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9">
        <f t="shared" si="27"/>
        <v>1073999.89</v>
      </c>
    </row>
    <row r="152" spans="1:17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76">
        <f>(143869.66)+833290.6</f>
        <v>977160.26</v>
      </c>
      <c r="P152" s="38"/>
      <c r="Q152" s="39">
        <f t="shared" si="27"/>
        <v>977160.26</v>
      </c>
    </row>
    <row r="153" spans="1:17" ht="18" customHeight="1">
      <c r="A153" s="26" t="s">
        <v>157</v>
      </c>
      <c r="B153" s="38">
        <v>0</v>
      </c>
      <c r="C153" s="38">
        <v>0</v>
      </c>
      <c r="D153" s="38">
        <v>0</v>
      </c>
      <c r="E153" s="38">
        <v>2706762.13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9">
        <f t="shared" si="27"/>
        <v>2706762.13</v>
      </c>
    </row>
    <row r="154" spans="1:17" ht="18" customHeight="1">
      <c r="A154" s="75" t="s">
        <v>160</v>
      </c>
      <c r="B154" s="74">
        <v>0</v>
      </c>
      <c r="C154" s="74">
        <v>0</v>
      </c>
      <c r="D154" s="74">
        <v>0</v>
      </c>
      <c r="E154" s="79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87">
        <v>1275511.52</v>
      </c>
      <c r="M154" s="74">
        <v>0</v>
      </c>
      <c r="N154" s="74">
        <v>0</v>
      </c>
      <c r="O154" s="74">
        <v>0</v>
      </c>
      <c r="P154" s="74">
        <v>0</v>
      </c>
      <c r="Q154" s="40">
        <f t="shared" si="27"/>
        <v>1275511.52</v>
      </c>
    </row>
    <row r="155" ht="18" customHeight="1">
      <c r="A155" s="89" t="s">
        <v>163</v>
      </c>
    </row>
    <row r="156" ht="18" customHeight="1">
      <c r="A156" s="89" t="s">
        <v>164</v>
      </c>
    </row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Q1"/>
    <mergeCell ref="A2:Q2"/>
    <mergeCell ref="A4:A6"/>
    <mergeCell ref="Q4:Q6"/>
    <mergeCell ref="B4:P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2019-05-30T19:41:25Z</dcterms:modified>
  <cp:category/>
  <cp:version/>
  <cp:contentType/>
  <cp:contentStatus/>
</cp:coreProperties>
</file>