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20" sheetId="1" r:id="rId1"/>
  </sheets>
  <definedNames>
    <definedName name="_xlnm.Print_Area" localSheetId="0">'20'!$A$1:$O$143</definedName>
    <definedName name="_xlnm.Print_Titles" localSheetId="0">'20'!$4:$6</definedName>
  </definedNames>
  <calcPr fullCalcOnLoad="1"/>
</workbook>
</file>

<file path=xl/sharedStrings.xml><?xml version="1.0" encoding="utf-8"?>
<sst xmlns="http://schemas.openxmlformats.org/spreadsheetml/2006/main" count="167" uniqueCount="161">
  <si>
    <t>DEMONSTRATIVO DE REMUNERAÇÃO DOS CONCESSIONÁRIOS</t>
  </si>
  <si>
    <t>OPERAÇÃO 20/05/19 - VENCIMENTO 27/05/19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</si>
  <si>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</si>
  <si>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</si>
  <si>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</si>
  <si>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</si>
  <si>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</si>
  <si>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</si>
  <si>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Viação Metrópole</t>
  </si>
  <si>
    <t>Ambiental Transp. Urb. S.A.</t>
  </si>
  <si>
    <t>Express Transp. Urb Ltda</t>
  </si>
  <si>
    <t>Via Sudeste</t>
  </si>
  <si>
    <t>Mobibrasil</t>
  </si>
  <si>
    <t>Viação Grajaú</t>
  </si>
  <si>
    <t>Campo Belo</t>
  </si>
  <si>
    <t>Gatusa</t>
  </si>
  <si>
    <t>KBPX</t>
  </si>
  <si>
    <t xml:space="preserve">Consórcio Sudoeste de Transporte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</si>
  <si>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</si>
  <si>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</si>
  <si>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</si>
  <si>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</si>
  <si>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</si>
  <si>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</si>
  <si>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</si>
  <si>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</si>
  <si>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</si>
  <si>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</si>
  <si>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</si>
  <si>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</si>
  <si>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</si>
  <si>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</si>
  <si>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</si>
  <si>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</si>
  <si>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</si>
  <si>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</si>
  <si>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</si>
  <si>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</si>
  <si>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</si>
  <si>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</si>
  <si>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</si>
  <si>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</si>
  <si>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</si>
  <si>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</si>
  <si>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</si>
  <si>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</si>
  <si>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</si>
  <si>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</si>
  <si>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</si>
  <si>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</si>
  <si>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</si>
  <si>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</si>
  <si>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</si>
  <si>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</si>
  <si>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</si>
  <si>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</si>
  <si>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</si>
  <si>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</si>
  <si>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</si>
  <si>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</si>
  <si>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</si>
  <si>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</si>
  <si>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</si>
  <si>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</si>
  <si>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</si>
  <si>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</si>
  <si>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</si>
  <si>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</si>
  <si>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</si>
  <si>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6.1.5. Remuneração Linhas USP (4.)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</si>
  <si>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</si>
  <si>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</si>
  <si>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</si>
  <si>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</si>
  <si>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</si>
  <si>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</si>
  <si>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</si>
  <si>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</si>
  <si>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</si>
  <si>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7.1.1. Retida na Catraca (1.1.1 + 2.) x Tarifa do Dia)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</si>
  <si>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</si>
  <si>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</si>
  <si>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</si>
  <si>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</si>
  <si>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</si>
  <si>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</si>
  <si>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</si>
  <si>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</si>
  <si>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</si>
  <si>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</si>
  <si>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</si>
  <si>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</si>
  <si>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</si>
  <si>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</si>
  <si>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</si>
  <si>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</si>
  <si>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</si>
  <si>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</si>
  <si>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</si>
  <si>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</si>
  <si>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</si>
  <si>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</si>
  <si>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</si>
  <si>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</si>
  <si>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</si>
  <si>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</si>
  <si>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</si>
  <si>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</si>
  <si>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</si>
  <si>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</si>
  <si>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</si>
  <si>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</si>
  <si>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</si>
  <si>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</si>
  <si>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</si>
  <si>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</si>
  <si>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</si>
  <si>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</si>
  <si>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</si>
  <si>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</si>
  <si>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</si>
  <si>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</si>
  <si>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</si>
  <si>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</si>
  <si>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</si>
  <si>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</si>
  <si>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</si>
  <si>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</si>
  <si>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</si>
  <si>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</si>
  <si>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</si>
  <si>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</si>
  <si>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</si>
  <si>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</si>
  <si>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</si>
  <si>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</si>
  <si>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</si>
  <si>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</si>
  <si>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</si>
  <si>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</si>
  <si>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</si>
  <si>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</si>
  <si>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</si>
  <si>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</si>
  <si>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</si>
  <si>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</si>
  <si>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</si>
  <si>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</si>
  <si>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</si>
  <si>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</si>
  <si>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</si>
  <si>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</si>
  <si>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</si>
  <si>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</si>
  <si>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</si>
  <si>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</si>
  <si>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</si>
  <si>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</si>
  <si>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</si>
  <si>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</si>
  <si>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9.31. Viação Campo Belo Ltda.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</si>
</sst>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4"/>
    </xf>
    <xf numFmtId="165" fontId="32" fillId="34" borderId="4" xfId="53" applyNumberFormat="1" applyFont="1" applyFill="1" applyBorder="1" applyAlignment="1">
      <alignment vertical="center"/>
    </xf>
    <xf numFmtId="165" fontId="0" fillId="34" borderId="0" xfId="53" applyNumberFormat="1" applyFont="1" applyFill="1" applyAlignment="1">
      <alignment vertical="center"/>
    </xf>
    <xf numFmtId="165" fontId="32" fillId="34" borderId="4" xfId="53" applyNumberFormat="1" applyFont="1" applyFill="1" applyBorder="1" applyAlignment="1">
      <alignment horizontal="center"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166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vertical="center"/>
    </xf>
    <xf numFmtId="167" fontId="32" fillId="34" borderId="4" xfId="46" applyNumberFormat="1" applyFont="1" applyFill="1" applyBorder="1" applyAlignment="1">
      <alignment vertical="center"/>
    </xf>
    <xf numFmtId="44" fontId="0" fillId="34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4" fontId="32" fillId="34" borderId="15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7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6" xfId="53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4" xfId="46" applyNumberFormat="1" applyFont="1" applyBorder="1" applyAlignment="1">
      <alignment vertical="center"/>
    </xf>
    <xf numFmtId="164" fontId="0" fillId="0" borderId="4" xfId="53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164" fontId="0" fillId="0" borderId="14" xfId="53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>
      <c r="A3" s="2"/>
      <c r="B3" s="3"/>
      <c r="C3" s="2" t="s">
        <v>2</v>
      </c>
      <c r="D3" s="4">
        <v>4.3</v>
      </c>
      <c r="E3" s="4"/>
      <c r="F3" s="4"/>
      <c r="G3" s="5"/>
      <c r="H3" s="5"/>
      <c r="I3" s="5"/>
      <c r="J3" s="5"/>
      <c r="K3" s="5"/>
      <c r="L3" s="5"/>
      <c r="M3" s="5"/>
      <c r="N3" s="5"/>
      <c r="O3" s="2"/>
    </row>
    <row r="4" spans="1:15" ht="15.75">
      <c r="A4" s="83" t="s">
        <v>3</v>
      </c>
      <c r="B4" s="84" t="s">
        <v>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5</v>
      </c>
    </row>
    <row r="5" spans="1:15" ht="38.25">
      <c r="A5" s="83"/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8</v>
      </c>
      <c r="N5" s="6" t="s">
        <v>17</v>
      </c>
      <c r="O5" s="83"/>
    </row>
    <row r="6" spans="1:15" ht="18.75" customHeight="1">
      <c r="A6" s="83"/>
      <c r="B6" s="8" t="s">
        <v>18</v>
      </c>
      <c r="C6" s="8" t="s">
        <v>19</v>
      </c>
      <c r="D6" s="8" t="s">
        <v>20</v>
      </c>
      <c r="E6" s="8" t="s">
        <v>21</v>
      </c>
      <c r="F6" s="8" t="s">
        <v>21</v>
      </c>
      <c r="G6" s="8" t="s">
        <v>22</v>
      </c>
      <c r="H6" s="8" t="s">
        <v>23</v>
      </c>
      <c r="I6" s="8" t="s">
        <v>23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25</v>
      </c>
      <c r="O6" s="83"/>
    </row>
    <row r="7" spans="1:18" ht="17.25" customHeight="1">
      <c r="A7" s="9" t="s">
        <v>26</v>
      </c>
      <c r="B7" s="10">
        <f aca="true" t="shared" si="0" ref="B7:O7">+B8+B20+B24+B27</f>
        <v>560587</v>
      </c>
      <c r="C7" s="10">
        <f t="shared" si="0"/>
        <v>743158</v>
      </c>
      <c r="D7" s="10">
        <f t="shared" si="0"/>
        <v>726147</v>
      </c>
      <c r="E7" s="10">
        <f t="shared" si="0"/>
        <v>115858</v>
      </c>
      <c r="F7" s="10">
        <f t="shared" si="0"/>
        <v>307689</v>
      </c>
      <c r="G7" s="10">
        <f t="shared" si="0"/>
        <v>476205</v>
      </c>
      <c r="H7" s="10">
        <f t="shared" si="0"/>
        <v>344633</v>
      </c>
      <c r="I7" s="10">
        <f t="shared" si="0"/>
        <v>296005</v>
      </c>
      <c r="J7" s="10">
        <f t="shared" si="0"/>
        <v>451600</v>
      </c>
      <c r="K7" s="10">
        <f t="shared" si="0"/>
        <v>144518</v>
      </c>
      <c r="L7" s="10">
        <f t="shared" si="0"/>
        <v>147078</v>
      </c>
      <c r="M7" s="10">
        <f t="shared" si="0"/>
        <v>310223</v>
      </c>
      <c r="N7" s="10">
        <f t="shared" si="0"/>
        <v>491861</v>
      </c>
      <c r="O7" s="10">
        <f t="shared" si="0"/>
        <v>5115562</v>
      </c>
      <c r="P7" s="11"/>
      <c r="Q7"/>
      <c r="R7"/>
    </row>
    <row r="8" spans="1:18" ht="17.25" customHeight="1">
      <c r="A8" s="12" t="s">
        <v>27</v>
      </c>
      <c r="B8" s="13">
        <f aca="true" t="shared" si="1" ref="B8:N8">B9+B12+B16</f>
        <v>288879</v>
      </c>
      <c r="C8" s="13">
        <f t="shared" si="1"/>
        <v>390678</v>
      </c>
      <c r="D8" s="13">
        <f t="shared" si="1"/>
        <v>353971</v>
      </c>
      <c r="E8" s="13">
        <f t="shared" si="1"/>
        <v>54925</v>
      </c>
      <c r="F8" s="13">
        <f t="shared" si="1"/>
        <v>150386</v>
      </c>
      <c r="G8" s="13">
        <f t="shared" si="1"/>
        <v>249876</v>
      </c>
      <c r="H8" s="13">
        <f t="shared" si="1"/>
        <v>187725</v>
      </c>
      <c r="I8" s="13">
        <f t="shared" si="1"/>
        <v>140562</v>
      </c>
      <c r="J8" s="13">
        <f t="shared" si="1"/>
        <v>238985</v>
      </c>
      <c r="K8" s="13">
        <f t="shared" si="1"/>
        <v>82203</v>
      </c>
      <c r="L8" s="13">
        <f t="shared" si="1"/>
        <v>80252</v>
      </c>
      <c r="M8" s="13">
        <f t="shared" si="1"/>
        <v>152490</v>
      </c>
      <c r="N8" s="13">
        <f t="shared" si="1"/>
        <v>276013</v>
      </c>
      <c r="O8" s="13">
        <f aca="true" t="shared" si="2" ref="O8:O27">SUM(B8:N8)</f>
        <v>2646945</v>
      </c>
      <c r="P8"/>
      <c r="Q8"/>
      <c r="R8"/>
    </row>
    <row r="9" spans="1:18" ht="17.25" customHeight="1">
      <c r="A9" s="14" t="s">
        <v>28</v>
      </c>
      <c r="B9" s="15">
        <f aca="true" t="shared" si="3" ref="B9:N9">+B10+B11</f>
        <v>35036</v>
      </c>
      <c r="C9" s="15">
        <f t="shared" si="3"/>
        <v>49606</v>
      </c>
      <c r="D9" s="15">
        <f t="shared" si="3"/>
        <v>40744</v>
      </c>
      <c r="E9" s="15">
        <f t="shared" si="3"/>
        <v>7479</v>
      </c>
      <c r="F9" s="15">
        <f t="shared" si="3"/>
        <v>15960</v>
      </c>
      <c r="G9" s="15">
        <f t="shared" si="3"/>
        <v>29540</v>
      </c>
      <c r="H9" s="15">
        <f t="shared" si="3"/>
        <v>21937</v>
      </c>
      <c r="I9" s="15">
        <f t="shared" si="3"/>
        <v>12026</v>
      </c>
      <c r="J9" s="15">
        <f t="shared" si="3"/>
        <v>18509</v>
      </c>
      <c r="K9" s="15">
        <f t="shared" si="3"/>
        <v>6716</v>
      </c>
      <c r="L9" s="15">
        <f t="shared" si="3"/>
        <v>8170</v>
      </c>
      <c r="M9" s="15">
        <f t="shared" si="3"/>
        <v>9758</v>
      </c>
      <c r="N9" s="15">
        <f t="shared" si="3"/>
        <v>39817</v>
      </c>
      <c r="O9" s="13">
        <f t="shared" si="2"/>
        <v>295298</v>
      </c>
      <c r="P9"/>
      <c r="Q9"/>
      <c r="R9"/>
    </row>
    <row r="10" spans="1:18" ht="17.25" customHeight="1">
      <c r="A10" s="16" t="s">
        <v>29</v>
      </c>
      <c r="B10" s="15">
        <v>35036</v>
      </c>
      <c r="C10" s="15">
        <v>49606</v>
      </c>
      <c r="D10" s="15">
        <v>40744</v>
      </c>
      <c r="E10" s="15">
        <v>7479</v>
      </c>
      <c r="F10" s="15">
        <v>15960</v>
      </c>
      <c r="G10" s="15">
        <v>29540</v>
      </c>
      <c r="H10" s="15">
        <v>21937</v>
      </c>
      <c r="I10" s="15">
        <v>12026</v>
      </c>
      <c r="J10" s="15">
        <v>18509</v>
      </c>
      <c r="K10" s="15">
        <v>6716</v>
      </c>
      <c r="L10" s="15">
        <v>8170</v>
      </c>
      <c r="M10" s="15">
        <v>9758</v>
      </c>
      <c r="N10" s="15">
        <v>39817</v>
      </c>
      <c r="O10" s="13">
        <f t="shared" si="2"/>
        <v>295298</v>
      </c>
      <c r="P10"/>
      <c r="Q10"/>
      <c r="R10"/>
    </row>
    <row r="11" spans="1:18" ht="17.25" customHeight="1">
      <c r="A11" s="16" t="s">
        <v>30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>
        <f t="shared" si="2"/>
        <v>0</v>
      </c>
      <c r="P11"/>
      <c r="Q11"/>
      <c r="R11"/>
    </row>
    <row r="12" spans="1:18" ht="17.25" customHeight="1">
      <c r="A12" s="14" t="s">
        <v>31</v>
      </c>
      <c r="B12" s="17">
        <f aca="true" t="shared" si="4" ref="B12:N12">SUM(B13:B15)</f>
        <v>240905</v>
      </c>
      <c r="C12" s="17">
        <f t="shared" si="4"/>
        <v>322919</v>
      </c>
      <c r="D12" s="17">
        <f t="shared" si="4"/>
        <v>297355</v>
      </c>
      <c r="E12" s="17">
        <f t="shared" si="4"/>
        <v>44665</v>
      </c>
      <c r="F12" s="17">
        <f t="shared" si="4"/>
        <v>126964</v>
      </c>
      <c r="G12" s="17">
        <f t="shared" si="4"/>
        <v>209407</v>
      </c>
      <c r="H12" s="17">
        <f t="shared" si="4"/>
        <v>156937</v>
      </c>
      <c r="I12" s="17">
        <f t="shared" si="4"/>
        <v>120533</v>
      </c>
      <c r="J12" s="17">
        <f t="shared" si="4"/>
        <v>208266</v>
      </c>
      <c r="K12" s="17">
        <f t="shared" si="4"/>
        <v>70793</v>
      </c>
      <c r="L12" s="17">
        <f t="shared" si="4"/>
        <v>68020</v>
      </c>
      <c r="M12" s="17">
        <f t="shared" si="4"/>
        <v>133606</v>
      </c>
      <c r="N12" s="17">
        <f t="shared" si="4"/>
        <v>223717</v>
      </c>
      <c r="O12" s="13">
        <f t="shared" si="2"/>
        <v>2224087</v>
      </c>
      <c r="P12"/>
      <c r="Q12"/>
      <c r="R12"/>
    </row>
    <row r="13" spans="1:18" s="23" customFormat="1" ht="17.25" customHeight="1">
      <c r="A13" s="18" t="s">
        <v>32</v>
      </c>
      <c r="B13" s="19">
        <v>103705</v>
      </c>
      <c r="C13" s="19">
        <v>147496</v>
      </c>
      <c r="D13" s="19">
        <v>141116</v>
      </c>
      <c r="E13" s="19">
        <v>22223</v>
      </c>
      <c r="F13" s="19">
        <v>60296</v>
      </c>
      <c r="G13" s="19">
        <v>96358</v>
      </c>
      <c r="H13" s="19">
        <v>69423</v>
      </c>
      <c r="I13" s="19">
        <v>56473</v>
      </c>
      <c r="J13" s="20">
        <v>88229</v>
      </c>
      <c r="K13" s="19">
        <v>29866</v>
      </c>
      <c r="L13" s="19">
        <v>30108</v>
      </c>
      <c r="M13" s="19">
        <v>59211</v>
      </c>
      <c r="N13" s="19">
        <v>93243</v>
      </c>
      <c r="O13" s="21">
        <f t="shared" si="2"/>
        <v>997747</v>
      </c>
      <c r="P13" s="20"/>
      <c r="Q13" s="22"/>
      <c r="R13"/>
    </row>
    <row r="14" spans="1:18" s="23" customFormat="1" ht="17.25" customHeight="1">
      <c r="A14" s="18" t="s">
        <v>33</v>
      </c>
      <c r="B14" s="19">
        <v>119146</v>
      </c>
      <c r="C14" s="19">
        <v>148866</v>
      </c>
      <c r="D14" s="19">
        <v>136816</v>
      </c>
      <c r="E14" s="19">
        <v>18139</v>
      </c>
      <c r="F14" s="19">
        <v>59922</v>
      </c>
      <c r="G14" s="19">
        <v>98031</v>
      </c>
      <c r="H14" s="19">
        <v>77024</v>
      </c>
      <c r="I14" s="19">
        <v>56763</v>
      </c>
      <c r="J14" s="20">
        <v>107118</v>
      </c>
      <c r="K14" s="19">
        <v>36887</v>
      </c>
      <c r="L14" s="19">
        <v>33584</v>
      </c>
      <c r="M14" s="19">
        <v>68272</v>
      </c>
      <c r="N14" s="19">
        <v>107325</v>
      </c>
      <c r="O14" s="21">
        <f t="shared" si="2"/>
        <v>1067893</v>
      </c>
      <c r="P14" s="20"/>
      <c r="Q14"/>
      <c r="R14"/>
    </row>
    <row r="15" spans="1:18" ht="17.25" customHeight="1">
      <c r="A15" s="24" t="s">
        <v>34</v>
      </c>
      <c r="B15" s="15">
        <v>18054</v>
      </c>
      <c r="C15" s="15">
        <v>26557</v>
      </c>
      <c r="D15" s="15">
        <v>19423</v>
      </c>
      <c r="E15" s="15">
        <v>4303</v>
      </c>
      <c r="F15" s="15">
        <v>6746</v>
      </c>
      <c r="G15" s="15">
        <v>15018</v>
      </c>
      <c r="H15" s="15">
        <v>10490</v>
      </c>
      <c r="I15" s="15">
        <v>7297</v>
      </c>
      <c r="J15" s="11">
        <v>12919</v>
      </c>
      <c r="K15" s="15">
        <v>4040</v>
      </c>
      <c r="L15" s="15">
        <v>4328</v>
      </c>
      <c r="M15" s="15">
        <v>6123</v>
      </c>
      <c r="N15" s="15">
        <v>23149</v>
      </c>
      <c r="O15" s="13">
        <f t="shared" si="2"/>
        <v>158447</v>
      </c>
      <c r="P15"/>
      <c r="Q15"/>
      <c r="R15"/>
    </row>
    <row r="16" spans="1:15" ht="17.25" customHeight="1">
      <c r="A16" s="14" t="s">
        <v>35</v>
      </c>
      <c r="B16" s="15">
        <f aca="true" t="shared" si="5" ref="B16:N16">B17+B18+B19</f>
        <v>12938</v>
      </c>
      <c r="C16" s="15">
        <f t="shared" si="5"/>
        <v>18153</v>
      </c>
      <c r="D16" s="15">
        <f t="shared" si="5"/>
        <v>15872</v>
      </c>
      <c r="E16" s="15">
        <f t="shared" si="5"/>
        <v>2781</v>
      </c>
      <c r="F16" s="15">
        <f t="shared" si="5"/>
        <v>7462</v>
      </c>
      <c r="G16" s="15">
        <f t="shared" si="5"/>
        <v>10929</v>
      </c>
      <c r="H16" s="15">
        <f t="shared" si="5"/>
        <v>8851</v>
      </c>
      <c r="I16" s="15">
        <f t="shared" si="5"/>
        <v>8003</v>
      </c>
      <c r="J16" s="15">
        <f t="shared" si="5"/>
        <v>12210</v>
      </c>
      <c r="K16" s="15">
        <f t="shared" si="5"/>
        <v>4694</v>
      </c>
      <c r="L16" s="15">
        <f t="shared" si="5"/>
        <v>4062</v>
      </c>
      <c r="M16" s="15">
        <f t="shared" si="5"/>
        <v>9126</v>
      </c>
      <c r="N16" s="15">
        <f t="shared" si="5"/>
        <v>12479</v>
      </c>
      <c r="O16" s="13">
        <f t="shared" si="2"/>
        <v>127560</v>
      </c>
    </row>
    <row r="17" spans="1:18" ht="17.25" customHeight="1">
      <c r="A17" s="24" t="s">
        <v>36</v>
      </c>
      <c r="B17" s="15">
        <v>12926</v>
      </c>
      <c r="C17" s="15">
        <v>18124</v>
      </c>
      <c r="D17" s="15">
        <v>15853</v>
      </c>
      <c r="E17" s="15">
        <v>2775</v>
      </c>
      <c r="F17" s="15">
        <v>7456</v>
      </c>
      <c r="G17" s="15">
        <v>10908</v>
      </c>
      <c r="H17" s="15">
        <v>8838</v>
      </c>
      <c r="I17" s="15">
        <v>7990</v>
      </c>
      <c r="J17" s="15">
        <v>12192</v>
      </c>
      <c r="K17" s="15">
        <v>4690</v>
      </c>
      <c r="L17" s="15">
        <v>4056</v>
      </c>
      <c r="M17" s="15">
        <v>9107</v>
      </c>
      <c r="N17" s="15">
        <v>12459</v>
      </c>
      <c r="O17" s="13">
        <f t="shared" si="2"/>
        <v>127374</v>
      </c>
      <c r="P17"/>
      <c r="Q17"/>
      <c r="R17"/>
    </row>
    <row r="18" spans="1:18" ht="17.25" customHeight="1">
      <c r="A18" s="24" t="s">
        <v>37</v>
      </c>
      <c r="B18" s="15">
        <v>9</v>
      </c>
      <c r="C18" s="15">
        <v>16</v>
      </c>
      <c r="D18" s="15">
        <v>9</v>
      </c>
      <c r="E18" s="15">
        <v>4</v>
      </c>
      <c r="F18" s="15">
        <v>2</v>
      </c>
      <c r="G18" s="15">
        <v>5</v>
      </c>
      <c r="H18" s="15">
        <v>8</v>
      </c>
      <c r="I18" s="15">
        <v>7</v>
      </c>
      <c r="J18" s="15">
        <v>8</v>
      </c>
      <c r="K18" s="15">
        <v>0</v>
      </c>
      <c r="L18" s="15">
        <v>3</v>
      </c>
      <c r="M18" s="15">
        <v>12</v>
      </c>
      <c r="N18" s="15">
        <v>15</v>
      </c>
      <c r="O18" s="13">
        <f t="shared" si="2"/>
        <v>98</v>
      </c>
      <c r="P18"/>
      <c r="Q18"/>
      <c r="R18"/>
    </row>
    <row r="19" spans="1:18" ht="17.25" customHeight="1">
      <c r="A19" s="24" t="s">
        <v>38</v>
      </c>
      <c r="B19" s="15">
        <v>3</v>
      </c>
      <c r="C19" s="15">
        <v>13</v>
      </c>
      <c r="D19" s="15">
        <v>10</v>
      </c>
      <c r="E19" s="15">
        <v>2</v>
      </c>
      <c r="F19" s="15">
        <v>4</v>
      </c>
      <c r="G19" s="15">
        <v>16</v>
      </c>
      <c r="H19" s="15">
        <v>5</v>
      </c>
      <c r="I19" s="15">
        <v>6</v>
      </c>
      <c r="J19" s="15">
        <v>10</v>
      </c>
      <c r="K19" s="15">
        <v>4</v>
      </c>
      <c r="L19" s="15">
        <v>3</v>
      </c>
      <c r="M19" s="15">
        <v>7</v>
      </c>
      <c r="N19" s="15">
        <v>5</v>
      </c>
      <c r="O19" s="13">
        <f t="shared" si="2"/>
        <v>88</v>
      </c>
      <c r="P19"/>
      <c r="Q19"/>
      <c r="R19"/>
    </row>
    <row r="20" spans="1:18" ht="17.25" customHeight="1">
      <c r="A20" s="25" t="s">
        <v>39</v>
      </c>
      <c r="B20" s="13">
        <f aca="true" t="shared" si="6" ref="B20:N20">+B21+B22+B23</f>
        <v>139017</v>
      </c>
      <c r="C20" s="13">
        <f t="shared" si="6"/>
        <v>161071</v>
      </c>
      <c r="D20" s="13">
        <f t="shared" si="6"/>
        <v>174416</v>
      </c>
      <c r="E20" s="13">
        <f t="shared" si="6"/>
        <v>27659</v>
      </c>
      <c r="F20" s="13">
        <f t="shared" si="6"/>
        <v>68401</v>
      </c>
      <c r="G20" s="13">
        <f t="shared" si="6"/>
        <v>104599</v>
      </c>
      <c r="H20" s="13">
        <f t="shared" si="6"/>
        <v>79408</v>
      </c>
      <c r="I20" s="13">
        <f t="shared" si="6"/>
        <v>93391</v>
      </c>
      <c r="J20" s="13">
        <f t="shared" si="6"/>
        <v>132060</v>
      </c>
      <c r="K20" s="13">
        <f t="shared" si="6"/>
        <v>40372</v>
      </c>
      <c r="L20" s="13">
        <f t="shared" si="6"/>
        <v>41098</v>
      </c>
      <c r="M20" s="13">
        <f t="shared" si="6"/>
        <v>98943</v>
      </c>
      <c r="N20" s="13">
        <f t="shared" si="6"/>
        <v>108124</v>
      </c>
      <c r="O20" s="13">
        <f t="shared" si="2"/>
        <v>1268559</v>
      </c>
      <c r="P20"/>
      <c r="Q20"/>
      <c r="R20"/>
    </row>
    <row r="21" spans="1:18" s="23" customFormat="1" ht="17.25" customHeight="1">
      <c r="A21" s="26" t="s">
        <v>40</v>
      </c>
      <c r="B21" s="19">
        <v>79826</v>
      </c>
      <c r="C21" s="19">
        <v>101332</v>
      </c>
      <c r="D21" s="19">
        <v>111543</v>
      </c>
      <c r="E21" s="19">
        <v>18482</v>
      </c>
      <c r="F21" s="19">
        <v>43422</v>
      </c>
      <c r="G21" s="19">
        <v>66302</v>
      </c>
      <c r="H21" s="19">
        <v>47421</v>
      </c>
      <c r="I21" s="19">
        <v>57505</v>
      </c>
      <c r="J21" s="19">
        <v>75842</v>
      </c>
      <c r="K21" s="19">
        <v>24892</v>
      </c>
      <c r="L21" s="19">
        <v>24576</v>
      </c>
      <c r="M21" s="19">
        <v>57559</v>
      </c>
      <c r="N21" s="19">
        <v>66838</v>
      </c>
      <c r="O21" s="21">
        <f t="shared" si="2"/>
        <v>775540</v>
      </c>
      <c r="P21" s="20"/>
      <c r="Q21"/>
      <c r="R21"/>
    </row>
    <row r="22" spans="1:18" s="23" customFormat="1" ht="17.25" customHeight="1">
      <c r="A22" s="26" t="s">
        <v>41</v>
      </c>
      <c r="B22" s="19">
        <v>51297</v>
      </c>
      <c r="C22" s="19">
        <v>50589</v>
      </c>
      <c r="D22" s="19">
        <v>54820</v>
      </c>
      <c r="E22" s="19">
        <v>7527</v>
      </c>
      <c r="F22" s="19">
        <v>22162</v>
      </c>
      <c r="G22" s="19">
        <v>33472</v>
      </c>
      <c r="H22" s="19">
        <v>28137</v>
      </c>
      <c r="I22" s="19">
        <v>32092</v>
      </c>
      <c r="J22" s="19">
        <v>49556</v>
      </c>
      <c r="K22" s="19">
        <v>13806</v>
      </c>
      <c r="L22" s="19">
        <v>14718</v>
      </c>
      <c r="M22" s="19">
        <v>37688</v>
      </c>
      <c r="N22" s="19">
        <v>33861</v>
      </c>
      <c r="O22" s="21">
        <f t="shared" si="2"/>
        <v>429725</v>
      </c>
      <c r="P22" s="20"/>
      <c r="Q22"/>
      <c r="R22"/>
    </row>
    <row r="23" spans="1:18" ht="17.25" customHeight="1">
      <c r="A23" s="27" t="s">
        <v>42</v>
      </c>
      <c r="B23" s="15">
        <v>7894</v>
      </c>
      <c r="C23" s="15">
        <v>9150</v>
      </c>
      <c r="D23" s="15">
        <v>8053</v>
      </c>
      <c r="E23" s="15">
        <v>1650</v>
      </c>
      <c r="F23" s="15">
        <v>2817</v>
      </c>
      <c r="G23" s="15">
        <v>4825</v>
      </c>
      <c r="H23" s="15">
        <v>3850</v>
      </c>
      <c r="I23" s="15">
        <v>3794</v>
      </c>
      <c r="J23" s="15">
        <v>6662</v>
      </c>
      <c r="K23" s="15">
        <v>1674</v>
      </c>
      <c r="L23" s="15">
        <v>1804</v>
      </c>
      <c r="M23" s="15">
        <v>3696</v>
      </c>
      <c r="N23" s="15">
        <v>7425</v>
      </c>
      <c r="O23" s="13">
        <f t="shared" si="2"/>
        <v>63294</v>
      </c>
      <c r="P23"/>
      <c r="Q23"/>
      <c r="R23"/>
    </row>
    <row r="24" spans="1:18" ht="17.25" customHeight="1">
      <c r="A24" s="25" t="s">
        <v>43</v>
      </c>
      <c r="B24" s="15">
        <f aca="true" t="shared" si="7" ref="B24:N24">+B25+B26</f>
        <v>132691</v>
      </c>
      <c r="C24" s="15">
        <f t="shared" si="7"/>
        <v>191409</v>
      </c>
      <c r="D24" s="15">
        <f t="shared" si="7"/>
        <v>197760</v>
      </c>
      <c r="E24" s="15">
        <f t="shared" si="7"/>
        <v>33274</v>
      </c>
      <c r="F24" s="15">
        <f t="shared" si="7"/>
        <v>88902</v>
      </c>
      <c r="G24" s="15">
        <f t="shared" si="7"/>
        <v>121730</v>
      </c>
      <c r="H24" s="15">
        <f t="shared" si="7"/>
        <v>77500</v>
      </c>
      <c r="I24" s="15">
        <f t="shared" si="7"/>
        <v>62052</v>
      </c>
      <c r="J24" s="15">
        <f t="shared" si="7"/>
        <v>80555</v>
      </c>
      <c r="K24" s="15">
        <f t="shared" si="7"/>
        <v>21943</v>
      </c>
      <c r="L24" s="15">
        <f t="shared" si="7"/>
        <v>25728</v>
      </c>
      <c r="M24" s="15">
        <f t="shared" si="7"/>
        <v>58790</v>
      </c>
      <c r="N24" s="15">
        <f t="shared" si="7"/>
        <v>101407</v>
      </c>
      <c r="O24" s="13">
        <f t="shared" si="2"/>
        <v>1193741</v>
      </c>
      <c r="P24" s="28"/>
      <c r="Q24"/>
      <c r="R24"/>
    </row>
    <row r="25" spans="1:18" ht="17.25" customHeight="1">
      <c r="A25" s="27" t="s">
        <v>44</v>
      </c>
      <c r="B25" s="15">
        <v>77277</v>
      </c>
      <c r="C25" s="15">
        <v>117218</v>
      </c>
      <c r="D25" s="15">
        <v>122744</v>
      </c>
      <c r="E25" s="15">
        <v>22526</v>
      </c>
      <c r="F25" s="15">
        <v>51536</v>
      </c>
      <c r="G25" s="15">
        <v>77152</v>
      </c>
      <c r="H25" s="15">
        <v>47173</v>
      </c>
      <c r="I25" s="15">
        <v>38049</v>
      </c>
      <c r="J25" s="15">
        <v>50621</v>
      </c>
      <c r="K25" s="15">
        <v>14421</v>
      </c>
      <c r="L25" s="15">
        <v>17501</v>
      </c>
      <c r="M25" s="15">
        <v>34007</v>
      </c>
      <c r="N25" s="15">
        <v>62851</v>
      </c>
      <c r="O25" s="13">
        <f t="shared" si="2"/>
        <v>733076</v>
      </c>
      <c r="P25" s="11"/>
      <c r="Q25"/>
      <c r="R25"/>
    </row>
    <row r="26" spans="1:18" ht="17.25" customHeight="1">
      <c r="A26" s="27" t="s">
        <v>45</v>
      </c>
      <c r="B26" s="15">
        <v>55414</v>
      </c>
      <c r="C26" s="15">
        <v>74191</v>
      </c>
      <c r="D26" s="15">
        <v>75016</v>
      </c>
      <c r="E26" s="15">
        <v>10748</v>
      </c>
      <c r="F26" s="15">
        <v>37366</v>
      </c>
      <c r="G26" s="15">
        <v>44578</v>
      </c>
      <c r="H26" s="15">
        <v>30327</v>
      </c>
      <c r="I26" s="15">
        <v>24003</v>
      </c>
      <c r="J26" s="15">
        <v>29934</v>
      </c>
      <c r="K26" s="15">
        <v>7522</v>
      </c>
      <c r="L26" s="15">
        <v>8227</v>
      </c>
      <c r="M26" s="15">
        <v>24783</v>
      </c>
      <c r="N26" s="15">
        <v>38556</v>
      </c>
      <c r="O26" s="13">
        <f t="shared" si="2"/>
        <v>460665</v>
      </c>
      <c r="P26" s="11"/>
      <c r="Q26"/>
      <c r="R26"/>
    </row>
    <row r="27" spans="1:18" ht="34.5" customHeight="1">
      <c r="A27" s="29" t="s">
        <v>46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3">
        <v>6317</v>
      </c>
      <c r="O27" s="13">
        <f t="shared" si="2"/>
        <v>6317</v>
      </c>
      <c r="P27"/>
      <c r="Q27"/>
      <c r="R27"/>
    </row>
    <row r="28" spans="1:15" ht="16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3"/>
      <c r="O28" s="13"/>
    </row>
    <row r="29" spans="1:18" ht="34.5" customHeight="1">
      <c r="A29" s="31" t="s">
        <v>47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13">
        <v>80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3">
        <v>0</v>
      </c>
      <c r="O29" s="13">
        <f>SUM(B29:N29)</f>
        <v>80</v>
      </c>
      <c r="P29"/>
      <c r="Q29"/>
      <c r="R29"/>
    </row>
    <row r="30" spans="1:15" ht="15.75" customHeight="1">
      <c r="A30" s="32"/>
      <c r="B30" s="30">
        <v>0</v>
      </c>
      <c r="C30" s="30">
        <v>0</v>
      </c>
      <c r="D30" s="30">
        <v>0</v>
      </c>
      <c r="E30" s="30"/>
      <c r="F30" s="30"/>
      <c r="G30" s="30">
        <v>0</v>
      </c>
      <c r="H30" s="30">
        <v>0</v>
      </c>
      <c r="I30" s="30"/>
      <c r="J30" s="30">
        <v>0</v>
      </c>
      <c r="K30" s="30"/>
      <c r="L30" s="30"/>
      <c r="M30" s="30"/>
      <c r="N30" s="30">
        <v>0</v>
      </c>
      <c r="O30" s="33">
        <v>0</v>
      </c>
    </row>
    <row r="31" spans="1:18" ht="17.25" customHeight="1">
      <c r="A31" s="31" t="s">
        <v>48</v>
      </c>
      <c r="B31" s="34">
        <f aca="true" t="shared" si="8" ref="B31:N31">SUM(B32:B35)</f>
        <v>3.1444</v>
      </c>
      <c r="C31" s="34">
        <f t="shared" si="8"/>
        <v>3.5273</v>
      </c>
      <c r="D31" s="34">
        <f t="shared" si="8"/>
        <v>3.8659</v>
      </c>
      <c r="E31" s="34">
        <f t="shared" si="8"/>
        <v>5.2787</v>
      </c>
      <c r="F31" s="34">
        <f t="shared" si="8"/>
        <v>3.292</v>
      </c>
      <c r="G31" s="34">
        <f t="shared" si="8"/>
        <v>3.3605</v>
      </c>
      <c r="H31" s="34">
        <f t="shared" si="8"/>
        <v>3.6634</v>
      </c>
      <c r="I31" s="34">
        <f t="shared" si="8"/>
        <v>3.4259</v>
      </c>
      <c r="J31" s="34">
        <f t="shared" si="8"/>
        <v>2.9049</v>
      </c>
      <c r="K31" s="34">
        <f t="shared" si="8"/>
        <v>3.0491</v>
      </c>
      <c r="L31" s="34">
        <f t="shared" si="8"/>
        <v>2.7332</v>
      </c>
      <c r="M31" s="34">
        <f t="shared" si="8"/>
        <v>2.8434</v>
      </c>
      <c r="N31" s="34">
        <f t="shared" si="8"/>
        <v>3.2452</v>
      </c>
      <c r="O31" s="33">
        <v>0</v>
      </c>
      <c r="P31"/>
      <c r="Q31"/>
      <c r="R31"/>
    </row>
    <row r="32" spans="1:18" ht="17.25" customHeight="1">
      <c r="A32" s="25" t="s">
        <v>49</v>
      </c>
      <c r="B32" s="34">
        <v>3.1444</v>
      </c>
      <c r="C32" s="34">
        <v>3.5273</v>
      </c>
      <c r="D32" s="34">
        <v>3.8659</v>
      </c>
      <c r="E32" s="34">
        <v>5.2787</v>
      </c>
      <c r="F32" s="34">
        <v>3.292</v>
      </c>
      <c r="G32" s="34">
        <v>3.3605</v>
      </c>
      <c r="H32" s="34">
        <v>3.6634</v>
      </c>
      <c r="I32" s="34">
        <v>3.4259</v>
      </c>
      <c r="J32" s="34">
        <v>2.9049</v>
      </c>
      <c r="K32" s="34">
        <v>3.0491</v>
      </c>
      <c r="L32" s="34">
        <v>2.7332</v>
      </c>
      <c r="M32" s="34">
        <v>2.8434</v>
      </c>
      <c r="N32" s="34">
        <v>3.2452</v>
      </c>
      <c r="O32" s="33">
        <v>0</v>
      </c>
      <c r="P32"/>
      <c r="Q32"/>
      <c r="R32"/>
    </row>
    <row r="33" spans="1:18" ht="17.25" customHeight="1">
      <c r="A33" s="29" t="s">
        <v>50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3">
        <v>0</v>
      </c>
      <c r="P33"/>
      <c r="Q33"/>
      <c r="R33"/>
    </row>
    <row r="34" spans="1:18" ht="17.25" customHeight="1">
      <c r="A34" s="35" t="s">
        <v>51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6">
        <v>0</v>
      </c>
      <c r="P34"/>
      <c r="Q34"/>
      <c r="R34"/>
    </row>
    <row r="35" spans="1:18" ht="17.25" customHeight="1">
      <c r="A35" s="29" t="s">
        <v>52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3">
        <v>0</v>
      </c>
      <c r="P35"/>
      <c r="Q35"/>
      <c r="R35"/>
    </row>
    <row r="36" spans="1:15" ht="13.5" customHeight="1">
      <c r="A36" s="32"/>
      <c r="B36" s="33">
        <v>0</v>
      </c>
      <c r="C36" s="33">
        <v>0</v>
      </c>
      <c r="D36" s="33">
        <v>0</v>
      </c>
      <c r="E36" s="33"/>
      <c r="F36" s="33"/>
      <c r="G36" s="33">
        <v>0</v>
      </c>
      <c r="H36" s="33">
        <v>0</v>
      </c>
      <c r="I36" s="33"/>
      <c r="J36" s="33">
        <v>0</v>
      </c>
      <c r="K36" s="33"/>
      <c r="L36" s="33"/>
      <c r="M36" s="33"/>
      <c r="N36" s="33">
        <v>0</v>
      </c>
      <c r="O36" s="33"/>
    </row>
    <row r="37" spans="1:18" ht="17.25" customHeight="1">
      <c r="A37" s="31" t="s">
        <v>53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7">
        <v>13383.99</v>
      </c>
      <c r="O37" s="37">
        <f>SUM(B37:N37)</f>
        <v>13383.99</v>
      </c>
      <c r="P37"/>
      <c r="Q37"/>
      <c r="R37"/>
    </row>
    <row r="38" spans="1:18" ht="17.25" customHeight="1">
      <c r="A38" s="25" t="s">
        <v>54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7">
        <v>58355.79</v>
      </c>
      <c r="O38" s="37">
        <f>SUM(B38:N38)</f>
        <v>58355.79</v>
      </c>
      <c r="P38"/>
      <c r="Q38"/>
      <c r="R38"/>
    </row>
    <row r="39" spans="1:18" ht="17.25" customHeight="1">
      <c r="A39" s="25" t="s">
        <v>55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5">
        <v>18</v>
      </c>
      <c r="O39" s="15">
        <f>SUM(B39:N39)</f>
        <v>18</v>
      </c>
      <c r="P39"/>
      <c r="Q39"/>
      <c r="R39"/>
    </row>
    <row r="40" spans="1:15" ht="14.25" customHeight="1">
      <c r="A40" s="31"/>
      <c r="B40" s="33">
        <v>0</v>
      </c>
      <c r="C40" s="33">
        <v>0</v>
      </c>
      <c r="D40" s="33">
        <v>0</v>
      </c>
      <c r="E40" s="13"/>
      <c r="F40" s="33"/>
      <c r="G40" s="33">
        <v>0</v>
      </c>
      <c r="H40" s="33">
        <v>0</v>
      </c>
      <c r="I40" s="33"/>
      <c r="J40" s="33">
        <v>0</v>
      </c>
      <c r="K40" s="33"/>
      <c r="L40" s="33"/>
      <c r="M40" s="33"/>
      <c r="N40" s="33">
        <v>0</v>
      </c>
      <c r="O40" s="38"/>
    </row>
    <row r="41" spans="1:15" ht="17.25" customHeight="1">
      <c r="A41" s="31" t="s">
        <v>56</v>
      </c>
      <c r="B41" s="37">
        <f aca="true" t="shared" si="9" ref="B41:N41">+B45+B42</f>
        <v>4091.68</v>
      </c>
      <c r="C41" s="37">
        <f t="shared" si="9"/>
        <v>5773.72</v>
      </c>
      <c r="D41" s="37">
        <f t="shared" si="9"/>
        <v>6385.76</v>
      </c>
      <c r="E41" s="13">
        <f t="shared" si="9"/>
        <v>0</v>
      </c>
      <c r="F41" s="37">
        <f t="shared" si="9"/>
        <v>2217.04</v>
      </c>
      <c r="G41" s="37">
        <f t="shared" si="9"/>
        <v>3445.4</v>
      </c>
      <c r="H41" s="37">
        <f t="shared" si="9"/>
        <v>1904.6</v>
      </c>
      <c r="I41" s="37">
        <f t="shared" si="9"/>
        <v>3376.92</v>
      </c>
      <c r="J41" s="37">
        <f t="shared" si="9"/>
        <v>2606.52</v>
      </c>
      <c r="K41" s="37">
        <f t="shared" si="9"/>
        <v>1343.92</v>
      </c>
      <c r="L41" s="37">
        <f t="shared" si="9"/>
        <v>1224.08</v>
      </c>
      <c r="M41" s="37">
        <f t="shared" si="9"/>
        <v>2255.56</v>
      </c>
      <c r="N41" s="37">
        <f t="shared" si="9"/>
        <v>3715.04</v>
      </c>
      <c r="O41" s="37">
        <f>SUM(B41:N41)</f>
        <v>38340.240000000005</v>
      </c>
    </row>
    <row r="42" spans="1:15" ht="17.25" customHeight="1">
      <c r="A42" s="25" t="s">
        <v>57</v>
      </c>
      <c r="B42" s="39">
        <v>0</v>
      </c>
      <c r="C42" s="39">
        <v>0</v>
      </c>
      <c r="D42" s="39">
        <v>0</v>
      </c>
      <c r="E42" s="13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/>
      <c r="L42" s="39"/>
      <c r="M42" s="39"/>
      <c r="N42" s="39">
        <v>0</v>
      </c>
      <c r="O42" s="39">
        <v>0</v>
      </c>
    </row>
    <row r="43" spans="1:15" ht="17.25" customHeight="1">
      <c r="A43" s="27" t="s">
        <v>58</v>
      </c>
      <c r="B43" s="39">
        <v>0</v>
      </c>
      <c r="C43" s="39">
        <v>0</v>
      </c>
      <c r="D43" s="39">
        <v>0</v>
      </c>
      <c r="E43" s="13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/>
      <c r="L43" s="39"/>
      <c r="M43" s="39"/>
      <c r="N43" s="39">
        <v>0</v>
      </c>
      <c r="O43" s="39">
        <v>0</v>
      </c>
    </row>
    <row r="44" spans="1:15" ht="17.25" customHeight="1">
      <c r="A44" s="27" t="s">
        <v>59</v>
      </c>
      <c r="B44" s="39">
        <v>0</v>
      </c>
      <c r="C44" s="39">
        <v>0</v>
      </c>
      <c r="D44" s="39">
        <v>0</v>
      </c>
      <c r="E44" s="13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/>
      <c r="L44" s="39"/>
      <c r="M44" s="39"/>
      <c r="N44" s="39">
        <v>0</v>
      </c>
      <c r="O44" s="39">
        <v>0</v>
      </c>
    </row>
    <row r="45" spans="1:15" ht="17.25" customHeight="1">
      <c r="A45" s="40" t="s">
        <v>60</v>
      </c>
      <c r="B45" s="41">
        <f aca="true" t="shared" si="10" ref="B45:N45">ROUND(B46*B47,2)</f>
        <v>4091.68</v>
      </c>
      <c r="C45" s="41">
        <f t="shared" si="10"/>
        <v>5773.72</v>
      </c>
      <c r="D45" s="41">
        <f t="shared" si="10"/>
        <v>6385.76</v>
      </c>
      <c r="E45" s="13">
        <f t="shared" si="10"/>
        <v>0</v>
      </c>
      <c r="F45" s="41">
        <f t="shared" si="10"/>
        <v>2217.04</v>
      </c>
      <c r="G45" s="41">
        <f t="shared" si="10"/>
        <v>3445.4</v>
      </c>
      <c r="H45" s="41">
        <f t="shared" si="10"/>
        <v>1904.6</v>
      </c>
      <c r="I45" s="41">
        <f t="shared" si="10"/>
        <v>3376.92</v>
      </c>
      <c r="J45" s="41">
        <f t="shared" si="10"/>
        <v>2606.52</v>
      </c>
      <c r="K45" s="41">
        <f t="shared" si="10"/>
        <v>1343.92</v>
      </c>
      <c r="L45" s="41">
        <f t="shared" si="10"/>
        <v>1224.08</v>
      </c>
      <c r="M45" s="41">
        <f t="shared" si="10"/>
        <v>2255.56</v>
      </c>
      <c r="N45" s="41">
        <f t="shared" si="10"/>
        <v>3715.04</v>
      </c>
      <c r="O45" s="37">
        <f>SUM(B45:N45)</f>
        <v>38340.240000000005</v>
      </c>
    </row>
    <row r="46" spans="1:18" ht="17.25" customHeight="1">
      <c r="A46" s="26" t="s">
        <v>61</v>
      </c>
      <c r="B46" s="42">
        <v>956</v>
      </c>
      <c r="C46" s="42">
        <v>1349</v>
      </c>
      <c r="D46" s="42">
        <v>1492</v>
      </c>
      <c r="E46" s="13">
        <v>0</v>
      </c>
      <c r="F46" s="42">
        <v>518</v>
      </c>
      <c r="G46" s="42">
        <v>805</v>
      </c>
      <c r="H46" s="42">
        <v>445</v>
      </c>
      <c r="I46" s="42">
        <v>789</v>
      </c>
      <c r="J46" s="42">
        <v>609</v>
      </c>
      <c r="K46" s="42">
        <v>314</v>
      </c>
      <c r="L46" s="42">
        <v>286</v>
      </c>
      <c r="M46" s="42">
        <v>527</v>
      </c>
      <c r="N46" s="42">
        <v>868</v>
      </c>
      <c r="O46" s="42">
        <v>8958</v>
      </c>
      <c r="P46"/>
      <c r="Q46"/>
      <c r="R46"/>
    </row>
    <row r="47" spans="1:18" ht="17.25" customHeight="1">
      <c r="A47" s="26" t="s">
        <v>62</v>
      </c>
      <c r="B47" s="41">
        <v>4.28</v>
      </c>
      <c r="C47" s="41">
        <v>4.28</v>
      </c>
      <c r="D47" s="41">
        <v>4.28</v>
      </c>
      <c r="E47" s="13">
        <v>0</v>
      </c>
      <c r="F47" s="41">
        <v>4.28</v>
      </c>
      <c r="G47" s="41">
        <v>4.28</v>
      </c>
      <c r="H47" s="41">
        <v>4.28</v>
      </c>
      <c r="I47" s="41">
        <v>4.28</v>
      </c>
      <c r="J47" s="41">
        <v>4.28</v>
      </c>
      <c r="K47" s="41">
        <v>4.28</v>
      </c>
      <c r="L47" s="41">
        <v>4.28</v>
      </c>
      <c r="M47" s="41">
        <v>4.28</v>
      </c>
      <c r="N47" s="41">
        <v>4.28</v>
      </c>
      <c r="O47" s="41">
        <v>4.28</v>
      </c>
      <c r="P47" s="43"/>
      <c r="Q47"/>
      <c r="R47"/>
    </row>
    <row r="48" spans="1:15" ht="17.25" customHeight="1">
      <c r="A48" s="31"/>
      <c r="B48" s="33">
        <v>0</v>
      </c>
      <c r="C48" s="33">
        <v>0</v>
      </c>
      <c r="D48" s="33">
        <v>0</v>
      </c>
      <c r="E48" s="33"/>
      <c r="F48" s="33"/>
      <c r="G48" s="33">
        <v>0</v>
      </c>
      <c r="H48" s="33">
        <v>0</v>
      </c>
      <c r="I48" s="33"/>
      <c r="J48" s="33">
        <v>0</v>
      </c>
      <c r="K48" s="33"/>
      <c r="L48" s="33"/>
      <c r="M48" s="33"/>
      <c r="N48" s="33">
        <v>0</v>
      </c>
      <c r="O48" s="38"/>
    </row>
    <row r="49" spans="1:18" ht="17.25" customHeight="1">
      <c r="A49" s="44" t="s">
        <v>63</v>
      </c>
      <c r="B49" s="45">
        <f aca="true" t="shared" si="11" ref="B49:N49">+B50+B62</f>
        <v>1783518.43</v>
      </c>
      <c r="C49" s="45">
        <f t="shared" si="11"/>
        <v>2650266.7</v>
      </c>
      <c r="D49" s="45">
        <f t="shared" si="11"/>
        <v>2822193.8499999996</v>
      </c>
      <c r="E49" s="45">
        <f t="shared" si="11"/>
        <v>611579.62</v>
      </c>
      <c r="F49" s="45">
        <f t="shared" si="11"/>
        <v>1027661.2999999999</v>
      </c>
      <c r="G49" s="45">
        <f t="shared" si="11"/>
        <v>1626814.5099999998</v>
      </c>
      <c r="H49" s="45">
        <f t="shared" si="11"/>
        <v>1271071.9400000002</v>
      </c>
      <c r="I49" s="45">
        <f t="shared" si="11"/>
        <v>1026200.14</v>
      </c>
      <c r="J49" s="45">
        <f t="shared" si="11"/>
        <v>1322980.27</v>
      </c>
      <c r="K49" s="45">
        <f t="shared" si="11"/>
        <v>443506.39</v>
      </c>
      <c r="L49" s="45">
        <f t="shared" si="11"/>
        <v>411057.26000000007</v>
      </c>
      <c r="M49" s="45">
        <f t="shared" si="11"/>
        <v>885807.08</v>
      </c>
      <c r="N49" s="45">
        <f t="shared" si="11"/>
        <v>1623265.58</v>
      </c>
      <c r="O49" s="45">
        <f>SUM(B49:N49)</f>
        <v>17505923.07</v>
      </c>
      <c r="P49"/>
      <c r="Q49"/>
      <c r="R49"/>
    </row>
    <row r="50" spans="1:18" ht="17.25" customHeight="1">
      <c r="A50" s="25" t="s">
        <v>64</v>
      </c>
      <c r="B50" s="37">
        <f aca="true" t="shared" si="12" ref="B50:N50">SUM(B51:B61)</f>
        <v>1766801.44</v>
      </c>
      <c r="C50" s="37">
        <f t="shared" si="12"/>
        <v>2627114.93</v>
      </c>
      <c r="D50" s="37">
        <f t="shared" si="12"/>
        <v>2813597.4499999997</v>
      </c>
      <c r="E50" s="37">
        <f t="shared" si="12"/>
        <v>611579.62</v>
      </c>
      <c r="F50" s="37">
        <f t="shared" si="12"/>
        <v>1015129.23</v>
      </c>
      <c r="G50" s="37">
        <f t="shared" si="12"/>
        <v>1603732.2999999998</v>
      </c>
      <c r="H50" s="37">
        <f t="shared" si="12"/>
        <v>1271071.9400000002</v>
      </c>
      <c r="I50" s="37">
        <f t="shared" si="12"/>
        <v>1017460.4500000001</v>
      </c>
      <c r="J50" s="37">
        <f t="shared" si="12"/>
        <v>1314459.36</v>
      </c>
      <c r="K50" s="37">
        <f t="shared" si="12"/>
        <v>441993.75</v>
      </c>
      <c r="L50" s="37">
        <f t="shared" si="12"/>
        <v>403217.67000000004</v>
      </c>
      <c r="M50" s="37">
        <f t="shared" si="12"/>
        <v>884343.64</v>
      </c>
      <c r="N50" s="37">
        <f t="shared" si="12"/>
        <v>1613286.35</v>
      </c>
      <c r="O50" s="37">
        <f>SUM(B50:N50)</f>
        <v>17383788.13</v>
      </c>
      <c r="P50"/>
      <c r="Q50"/>
      <c r="R50"/>
    </row>
    <row r="51" spans="1:18" ht="17.25" customHeight="1">
      <c r="A51" s="46" t="s">
        <v>65</v>
      </c>
      <c r="B51" s="37">
        <f aca="true" t="shared" si="13" ref="B51:N51">ROUND(B32*B7,2)</f>
        <v>1762709.76</v>
      </c>
      <c r="C51" s="37">
        <f t="shared" si="13"/>
        <v>2621341.21</v>
      </c>
      <c r="D51" s="37">
        <f t="shared" si="13"/>
        <v>2807211.69</v>
      </c>
      <c r="E51" s="37">
        <f t="shared" si="13"/>
        <v>611579.62</v>
      </c>
      <c r="F51" s="37">
        <f t="shared" si="13"/>
        <v>1012912.19</v>
      </c>
      <c r="G51" s="37">
        <f t="shared" si="13"/>
        <v>1600286.9</v>
      </c>
      <c r="H51" s="37">
        <f t="shared" si="13"/>
        <v>1262528.53</v>
      </c>
      <c r="I51" s="37">
        <f t="shared" si="13"/>
        <v>1014083.53</v>
      </c>
      <c r="J51" s="37">
        <f t="shared" si="13"/>
        <v>1311852.84</v>
      </c>
      <c r="K51" s="37">
        <f t="shared" si="13"/>
        <v>440649.83</v>
      </c>
      <c r="L51" s="37">
        <f t="shared" si="13"/>
        <v>401993.59</v>
      </c>
      <c r="M51" s="37">
        <f t="shared" si="13"/>
        <v>882088.08</v>
      </c>
      <c r="N51" s="37">
        <f t="shared" si="13"/>
        <v>1596187.32</v>
      </c>
      <c r="O51" s="37">
        <f>SUM(B51:N51)</f>
        <v>17325425.09</v>
      </c>
      <c r="P51"/>
      <c r="Q51"/>
      <c r="R51"/>
    </row>
    <row r="52" spans="1:18" ht="17.25" customHeight="1">
      <c r="A52" s="46" t="s">
        <v>66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/>
      <c r="Q52"/>
      <c r="R52"/>
    </row>
    <row r="53" spans="1:18" ht="17.25" customHeight="1">
      <c r="A53" s="47" t="s">
        <v>67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/>
      <c r="Q53"/>
      <c r="R53"/>
    </row>
    <row r="54" spans="1:18" ht="17.25" customHeight="1">
      <c r="A54" s="46" t="s">
        <v>68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/>
      <c r="Q54"/>
      <c r="R54"/>
    </row>
    <row r="55" spans="1:18" ht="17.25" customHeight="1">
      <c r="A55" s="27" t="s">
        <v>69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7">
        <f>+N37</f>
        <v>13383.99</v>
      </c>
      <c r="O55" s="37">
        <f>SUM(B55:N55)</f>
        <v>13383.99</v>
      </c>
      <c r="P55"/>
      <c r="Q55"/>
      <c r="R55"/>
    </row>
    <row r="56" spans="1:18" ht="17.25" customHeight="1">
      <c r="A56" s="27" t="s">
        <v>70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>SUM(B56:N56)</f>
        <v>0</v>
      </c>
      <c r="P56"/>
      <c r="Q56"/>
      <c r="R56"/>
    </row>
    <row r="57" spans="1:18" ht="17.25" customHeight="1">
      <c r="A57" s="27" t="s">
        <v>71</v>
      </c>
      <c r="B57" s="48">
        <v>4091.68</v>
      </c>
      <c r="C57" s="48">
        <v>5773.72</v>
      </c>
      <c r="D57" s="48">
        <v>6385.76</v>
      </c>
      <c r="E57" s="33">
        <v>0</v>
      </c>
      <c r="F57" s="48">
        <v>2217.04</v>
      </c>
      <c r="G57" s="33">
        <v>3445.4</v>
      </c>
      <c r="H57" s="48">
        <v>1904.6</v>
      </c>
      <c r="I57" s="48">
        <v>3376.92</v>
      </c>
      <c r="J57" s="48">
        <v>2606.52</v>
      </c>
      <c r="K57" s="48">
        <v>1343.92</v>
      </c>
      <c r="L57" s="48">
        <v>1224.08</v>
      </c>
      <c r="M57" s="48">
        <v>2255.56</v>
      </c>
      <c r="N57" s="48">
        <v>3715.04</v>
      </c>
      <c r="O57" s="37">
        <f>SUM(B57:N57)</f>
        <v>38340.240000000005</v>
      </c>
      <c r="P57"/>
      <c r="Q57"/>
      <c r="R57"/>
    </row>
    <row r="58" spans="1:18" ht="17.25" customHeight="1">
      <c r="A58" s="27" t="s">
        <v>72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>SUM(B58:N58)</f>
        <v>0</v>
      </c>
      <c r="P58"/>
      <c r="Q58"/>
      <c r="R58"/>
    </row>
    <row r="59" spans="1:18" ht="17.25" customHeight="1">
      <c r="A59" s="27" t="s">
        <v>73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48">
        <v>6638.81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7">
        <f>SUM(B59:N59)</f>
        <v>6638.81</v>
      </c>
      <c r="P59"/>
      <c r="Q59"/>
      <c r="R59"/>
    </row>
    <row r="60" spans="1:18" ht="17.25" customHeight="1">
      <c r="A60" s="27" t="s">
        <v>74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/>
      <c r="Q60"/>
      <c r="R60"/>
    </row>
    <row r="61" spans="1:18" ht="17.25" customHeight="1">
      <c r="A61" s="27" t="s">
        <v>75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/>
      <c r="Q61"/>
      <c r="R61"/>
    </row>
    <row r="62" spans="1:18" ht="17.25" customHeight="1">
      <c r="A62" s="25" t="s">
        <v>76</v>
      </c>
      <c r="B62" s="48">
        <v>16716.99</v>
      </c>
      <c r="C62" s="48">
        <v>23151.77</v>
      </c>
      <c r="D62" s="48">
        <v>8596.4</v>
      </c>
      <c r="E62" s="33">
        <v>0</v>
      </c>
      <c r="F62" s="48">
        <v>12532.07</v>
      </c>
      <c r="G62" s="48">
        <v>23082.21</v>
      </c>
      <c r="H62" s="48">
        <v>0</v>
      </c>
      <c r="I62" s="48">
        <v>8739.69</v>
      </c>
      <c r="J62" s="48">
        <v>8520.91</v>
      </c>
      <c r="K62" s="48">
        <v>1512.64</v>
      </c>
      <c r="L62" s="48">
        <v>7839.59</v>
      </c>
      <c r="M62" s="48">
        <v>1463.44</v>
      </c>
      <c r="N62" s="48">
        <v>9979.23</v>
      </c>
      <c r="O62" s="48">
        <f>SUM(B62:N62)</f>
        <v>122134.94</v>
      </c>
      <c r="P62"/>
      <c r="Q62"/>
      <c r="R62"/>
    </row>
    <row r="63" spans="1:15" ht="17.25" customHeight="1">
      <c r="A63" s="25"/>
      <c r="B63" s="33">
        <v>0</v>
      </c>
      <c r="C63" s="33">
        <v>0</v>
      </c>
      <c r="D63" s="33">
        <v>0</v>
      </c>
      <c r="E63" s="33"/>
      <c r="F63" s="33"/>
      <c r="G63" s="33">
        <v>0</v>
      </c>
      <c r="H63" s="33">
        <v>0</v>
      </c>
      <c r="I63" s="33"/>
      <c r="J63" s="33">
        <v>0</v>
      </c>
      <c r="K63" s="33"/>
      <c r="L63" s="33"/>
      <c r="M63" s="33"/>
      <c r="N63" s="33">
        <v>0</v>
      </c>
      <c r="O63" s="33">
        <f>SUM(B63:N63)</f>
        <v>0</v>
      </c>
    </row>
    <row r="64" spans="1:15" ht="17.25" customHeight="1">
      <c r="A64" s="49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25"/>
      <c r="B65" s="33">
        <v>0</v>
      </c>
      <c r="C65" s="33">
        <v>0</v>
      </c>
      <c r="D65" s="33">
        <v>0</v>
      </c>
      <c r="E65" s="33"/>
      <c r="F65" s="33"/>
      <c r="G65" s="33">
        <v>0</v>
      </c>
      <c r="H65" s="33">
        <v>0</v>
      </c>
      <c r="I65" s="33"/>
      <c r="J65" s="33">
        <v>0</v>
      </c>
      <c r="K65" s="33"/>
      <c r="L65" s="33"/>
      <c r="M65" s="33"/>
      <c r="N65" s="33">
        <v>0</v>
      </c>
      <c r="O65" s="33"/>
    </row>
    <row r="66" spans="1:18" ht="18.75" customHeight="1">
      <c r="A66" s="31" t="s">
        <v>77</v>
      </c>
      <c r="B66" s="51">
        <f aca="true" t="shared" si="14" ref="B66:N66">+B67+B74+B111+B112</f>
        <v>-193756.40000000002</v>
      </c>
      <c r="C66" s="51">
        <f t="shared" si="14"/>
        <v>-240432.33000000002</v>
      </c>
      <c r="D66" s="51">
        <f t="shared" si="14"/>
        <v>-212082.84000000003</v>
      </c>
      <c r="E66" s="51">
        <f t="shared" si="14"/>
        <v>-146415.24000000002</v>
      </c>
      <c r="F66" s="51">
        <f t="shared" si="14"/>
        <v>-78533.91</v>
      </c>
      <c r="G66" s="51">
        <f t="shared" si="14"/>
        <v>-215056.57</v>
      </c>
      <c r="H66" s="51">
        <f t="shared" si="14"/>
        <v>-104959.66</v>
      </c>
      <c r="I66" s="51">
        <f t="shared" si="14"/>
        <v>-114246.19000000002</v>
      </c>
      <c r="J66" s="51">
        <f t="shared" si="14"/>
        <v>-109202.68999999999</v>
      </c>
      <c r="K66" s="51">
        <f t="shared" si="14"/>
        <v>-38256.549999999996</v>
      </c>
      <c r="L66" s="51">
        <f t="shared" si="14"/>
        <v>-46756.829999999994</v>
      </c>
      <c r="M66" s="51">
        <f t="shared" si="14"/>
        <v>-62335.59999999999</v>
      </c>
      <c r="N66" s="51">
        <f t="shared" si="14"/>
        <v>-184881.29</v>
      </c>
      <c r="O66" s="51">
        <f aca="true" t="shared" si="15" ref="O66:O74">SUM(B66:N66)</f>
        <v>-1746916.1</v>
      </c>
      <c r="P66"/>
      <c r="Q66"/>
      <c r="R66"/>
    </row>
    <row r="67" spans="1:18" ht="18.75" customHeight="1">
      <c r="A67" s="25" t="s">
        <v>78</v>
      </c>
      <c r="B67" s="51">
        <f aca="true" t="shared" si="16" ref="B67:N67">B68+B69+B70+B71+B72+B73</f>
        <v>-179905.04</v>
      </c>
      <c r="C67" s="51">
        <f t="shared" si="16"/>
        <v>-220304.57</v>
      </c>
      <c r="D67" s="51">
        <f t="shared" si="16"/>
        <v>-192006.45</v>
      </c>
      <c r="E67" s="51">
        <f t="shared" si="16"/>
        <v>-32159.7</v>
      </c>
      <c r="F67" s="51">
        <f t="shared" si="16"/>
        <v>-68628</v>
      </c>
      <c r="G67" s="51">
        <f t="shared" si="16"/>
        <v>-201726.57</v>
      </c>
      <c r="H67" s="51">
        <f t="shared" si="16"/>
        <v>-94673.1</v>
      </c>
      <c r="I67" s="51">
        <f t="shared" si="16"/>
        <v>-105833.92000000001</v>
      </c>
      <c r="J67" s="51">
        <f t="shared" si="16"/>
        <v>-97197.23999999999</v>
      </c>
      <c r="K67" s="51">
        <f t="shared" si="16"/>
        <v>-34311.1</v>
      </c>
      <c r="L67" s="51">
        <f t="shared" si="16"/>
        <v>-42811.38</v>
      </c>
      <c r="M67" s="51">
        <f t="shared" si="16"/>
        <v>-53242.869999999995</v>
      </c>
      <c r="N67" s="51">
        <f t="shared" si="16"/>
        <v>-171213.1</v>
      </c>
      <c r="O67" s="51">
        <f t="shared" si="15"/>
        <v>-1494013.04</v>
      </c>
      <c r="P67"/>
      <c r="Q67"/>
      <c r="R67"/>
    </row>
    <row r="68" spans="1:18" s="23" customFormat="1" ht="18.75" customHeight="1">
      <c r="A68" s="26" t="s">
        <v>79</v>
      </c>
      <c r="B68" s="52">
        <f aca="true" t="shared" si="17" ref="B68:G68">-ROUND(B9*$D$3,2)</f>
        <v>-150654.8</v>
      </c>
      <c r="C68" s="52">
        <f t="shared" si="17"/>
        <v>-213305.8</v>
      </c>
      <c r="D68" s="52">
        <f t="shared" si="17"/>
        <v>-175199.2</v>
      </c>
      <c r="E68" s="52">
        <f t="shared" si="17"/>
        <v>-32159.7</v>
      </c>
      <c r="F68" s="52">
        <f t="shared" si="17"/>
        <v>-68628</v>
      </c>
      <c r="G68" s="52">
        <f t="shared" si="17"/>
        <v>-127022</v>
      </c>
      <c r="H68" s="52">
        <f>-ROUND((H9+H29)*$D$3,2)</f>
        <v>-94673.1</v>
      </c>
      <c r="I68" s="52">
        <f aca="true" t="shared" si="18" ref="I68:N68">-ROUND(I9*$D$3,2)</f>
        <v>-51711.8</v>
      </c>
      <c r="J68" s="52">
        <f t="shared" si="18"/>
        <v>-79588.7</v>
      </c>
      <c r="K68" s="52">
        <f t="shared" si="18"/>
        <v>-28878.8</v>
      </c>
      <c r="L68" s="52">
        <f t="shared" si="18"/>
        <v>-35131</v>
      </c>
      <c r="M68" s="52">
        <f t="shared" si="18"/>
        <v>-41959.4</v>
      </c>
      <c r="N68" s="52">
        <f t="shared" si="18"/>
        <v>-171213.1</v>
      </c>
      <c r="O68" s="52">
        <f t="shared" si="15"/>
        <v>-1270125.4</v>
      </c>
      <c r="P68" s="53"/>
      <c r="Q68"/>
      <c r="R68"/>
    </row>
    <row r="69" spans="1:18" ht="18.75" customHeight="1">
      <c r="A69" s="27" t="s">
        <v>80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f t="shared" si="15"/>
        <v>0</v>
      </c>
      <c r="P69"/>
      <c r="Q69"/>
      <c r="R69"/>
    </row>
    <row r="70" spans="1:18" ht="18.75" customHeight="1">
      <c r="A70" s="27" t="s">
        <v>81</v>
      </c>
      <c r="B70" s="51">
        <v>-38.7</v>
      </c>
      <c r="C70" s="51">
        <v>-51.6</v>
      </c>
      <c r="D70" s="33">
        <v>-38.7</v>
      </c>
      <c r="E70" s="33">
        <v>0</v>
      </c>
      <c r="F70" s="33">
        <v>0</v>
      </c>
      <c r="G70" s="33">
        <v>-103.2</v>
      </c>
      <c r="H70" s="33">
        <v>0</v>
      </c>
      <c r="I70" s="33">
        <v>-111.8</v>
      </c>
      <c r="J70" s="51">
        <v>-9.01</v>
      </c>
      <c r="K70" s="33">
        <v>-2.78</v>
      </c>
      <c r="L70" s="33">
        <v>-3.93</v>
      </c>
      <c r="M70" s="33">
        <v>-5.78</v>
      </c>
      <c r="N70" s="33">
        <v>0</v>
      </c>
      <c r="O70" s="51">
        <f t="shared" si="15"/>
        <v>-365.49999999999994</v>
      </c>
      <c r="P70"/>
      <c r="Q70"/>
      <c r="R70"/>
    </row>
    <row r="71" spans="1:18" ht="18.75" customHeight="1">
      <c r="A71" s="27" t="s">
        <v>82</v>
      </c>
      <c r="B71" s="51">
        <v>-3190.6</v>
      </c>
      <c r="C71" s="51">
        <v>-1113.7</v>
      </c>
      <c r="D71" s="33">
        <v>-1505</v>
      </c>
      <c r="E71" s="33">
        <v>0</v>
      </c>
      <c r="F71" s="33">
        <v>0</v>
      </c>
      <c r="G71" s="33">
        <v>-2158.6</v>
      </c>
      <c r="H71" s="33">
        <v>0</v>
      </c>
      <c r="I71" s="33">
        <v>-1496.4</v>
      </c>
      <c r="J71" s="51">
        <v>-504.73</v>
      </c>
      <c r="K71" s="33">
        <v>-155.70999999999998</v>
      </c>
      <c r="L71" s="33">
        <v>-220.14</v>
      </c>
      <c r="M71" s="33">
        <v>-323.41999999999996</v>
      </c>
      <c r="N71" s="33">
        <v>0</v>
      </c>
      <c r="O71" s="51">
        <f t="shared" si="15"/>
        <v>-10668.299999999997</v>
      </c>
      <c r="P71"/>
      <c r="Q71"/>
      <c r="R71"/>
    </row>
    <row r="72" spans="1:18" ht="18.75" customHeight="1">
      <c r="A72" s="27" t="s">
        <v>83</v>
      </c>
      <c r="B72" s="51">
        <v>-26020.94</v>
      </c>
      <c r="C72" s="51">
        <v>-5833.47</v>
      </c>
      <c r="D72" s="33">
        <v>-15263.55</v>
      </c>
      <c r="E72" s="33">
        <v>0</v>
      </c>
      <c r="F72" s="33">
        <v>0</v>
      </c>
      <c r="G72" s="33">
        <v>-72442.77</v>
      </c>
      <c r="H72" s="33">
        <v>0</v>
      </c>
      <c r="I72" s="33">
        <v>-52513.92</v>
      </c>
      <c r="J72" s="51">
        <v>-17094.8</v>
      </c>
      <c r="K72" s="33">
        <v>-5273.81</v>
      </c>
      <c r="L72" s="33">
        <v>-7456.31</v>
      </c>
      <c r="M72" s="33">
        <v>-10954.27</v>
      </c>
      <c r="N72" s="33"/>
      <c r="O72" s="51">
        <f t="shared" si="15"/>
        <v>-212853.84</v>
      </c>
      <c r="P72"/>
      <c r="Q72"/>
      <c r="R72"/>
    </row>
    <row r="73" spans="1:18" ht="18.75" customHeight="1">
      <c r="A73" s="27" t="s">
        <v>84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f t="shared" si="15"/>
        <v>0</v>
      </c>
      <c r="P73"/>
      <c r="Q73"/>
      <c r="R73"/>
    </row>
    <row r="74" spans="1:18" s="23" customFormat="1" ht="18.75" customHeight="1">
      <c r="A74" s="25" t="s">
        <v>85</v>
      </c>
      <c r="B74" s="52">
        <f aca="true" t="shared" si="19" ref="B74:N74">SUM(B75:B110)</f>
        <v>-13851.36</v>
      </c>
      <c r="C74" s="52">
        <f t="shared" si="19"/>
        <v>-20127.76</v>
      </c>
      <c r="D74" s="51">
        <f t="shared" si="19"/>
        <v>-20076.39</v>
      </c>
      <c r="E74" s="51">
        <f t="shared" si="19"/>
        <v>-114255.54000000001</v>
      </c>
      <c r="F74" s="51">
        <f t="shared" si="19"/>
        <v>-9905.91</v>
      </c>
      <c r="G74" s="51">
        <f t="shared" si="19"/>
        <v>-13330</v>
      </c>
      <c r="H74" s="51">
        <f t="shared" si="19"/>
        <v>-10286.56</v>
      </c>
      <c r="I74" s="51">
        <f t="shared" si="19"/>
        <v>-8412.27</v>
      </c>
      <c r="J74" s="51">
        <f t="shared" si="19"/>
        <v>-12005.45</v>
      </c>
      <c r="K74" s="51">
        <f t="shared" si="19"/>
        <v>-3945.45</v>
      </c>
      <c r="L74" s="51">
        <f t="shared" si="19"/>
        <v>-3945.45</v>
      </c>
      <c r="M74" s="51">
        <f t="shared" si="19"/>
        <v>-9092.73</v>
      </c>
      <c r="N74" s="52">
        <f t="shared" si="19"/>
        <v>-13668.19</v>
      </c>
      <c r="O74" s="52">
        <f t="shared" si="15"/>
        <v>-252903.06000000003</v>
      </c>
      <c r="P74"/>
      <c r="Q74"/>
      <c r="R74"/>
    </row>
    <row r="75" spans="1:18" ht="18.75" customHeight="1">
      <c r="A75" s="27" t="s">
        <v>86</v>
      </c>
      <c r="B75" s="33">
        <v>0</v>
      </c>
      <c r="C75" s="33">
        <v>0</v>
      </c>
      <c r="D75" s="33">
        <v>0</v>
      </c>
      <c r="E75" s="33">
        <v>-46961.64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/>
      <c r="Q75"/>
      <c r="R75"/>
    </row>
    <row r="76" spans="1:18" ht="18.75" customHeight="1">
      <c r="A76" s="27" t="s">
        <v>87</v>
      </c>
      <c r="B76" s="33">
        <v>0</v>
      </c>
      <c r="C76" s="51">
        <v>-20.03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52">
        <f>SUM(B76:N76)</f>
        <v>-20.03</v>
      </c>
      <c r="P76"/>
      <c r="Q76"/>
      <c r="R76"/>
    </row>
    <row r="77" spans="1:18" ht="18.75" customHeight="1">
      <c r="A77" s="27" t="s">
        <v>88</v>
      </c>
      <c r="B77" s="33">
        <v>0</v>
      </c>
      <c r="C77" s="33">
        <v>0</v>
      </c>
      <c r="D77" s="51">
        <v>-1067.75</v>
      </c>
      <c r="E77" s="51">
        <v>-2488.9</v>
      </c>
      <c r="F77" s="51">
        <v>0</v>
      </c>
      <c r="G77" s="33">
        <v>0</v>
      </c>
      <c r="H77" s="51">
        <v>-380.65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52">
        <f>SUM(B77:N77)</f>
        <v>-3937.3</v>
      </c>
      <c r="P77"/>
      <c r="Q77"/>
      <c r="R77"/>
    </row>
    <row r="78" spans="1:18" ht="18.75" customHeight="1">
      <c r="A78" s="27" t="s">
        <v>89</v>
      </c>
      <c r="B78" s="33">
        <v>0</v>
      </c>
      <c r="C78" s="33">
        <v>0</v>
      </c>
      <c r="D78" s="33">
        <v>0</v>
      </c>
      <c r="E78" s="51">
        <v>-60000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51">
        <f>SUM(B78:N78)</f>
        <v>-60000</v>
      </c>
      <c r="P78"/>
      <c r="Q78"/>
      <c r="R78"/>
    </row>
    <row r="79" spans="1:18" ht="18.75" customHeight="1">
      <c r="A79" s="46" t="s">
        <v>90</v>
      </c>
      <c r="B79" s="51">
        <v>-13851.36</v>
      </c>
      <c r="C79" s="51">
        <v>-20107.73</v>
      </c>
      <c r="D79" s="51">
        <v>-19008.64</v>
      </c>
      <c r="E79" s="51">
        <v>-4805</v>
      </c>
      <c r="F79" s="51">
        <v>-9905.91</v>
      </c>
      <c r="G79" s="51">
        <v>-13330</v>
      </c>
      <c r="H79" s="51">
        <v>-9905.91</v>
      </c>
      <c r="I79" s="51">
        <v>-8412.27</v>
      </c>
      <c r="J79" s="51">
        <v>-12005.45</v>
      </c>
      <c r="K79" s="51">
        <v>-3945.45</v>
      </c>
      <c r="L79" s="51">
        <v>-3945.45</v>
      </c>
      <c r="M79" s="51">
        <v>-8017.73</v>
      </c>
      <c r="N79" s="51">
        <v>-13668.19</v>
      </c>
      <c r="O79" s="52">
        <f>SUM(B79:N79)</f>
        <v>-140909.09</v>
      </c>
      <c r="P79"/>
      <c r="Q79"/>
      <c r="R79"/>
    </row>
    <row r="80" spans="1:18" ht="18.75" customHeight="1">
      <c r="A80" s="27" t="s">
        <v>91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/>
      <c r="Q80"/>
      <c r="R80"/>
    </row>
    <row r="81" spans="1:18" ht="18.75" customHeight="1">
      <c r="A81" s="27" t="s">
        <v>92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/>
      <c r="Q81"/>
      <c r="R81"/>
    </row>
    <row r="82" spans="1:18" ht="18.75" customHeight="1">
      <c r="A82" s="27" t="s">
        <v>93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/>
      <c r="Q82"/>
      <c r="R82"/>
    </row>
    <row r="83" spans="1:18" ht="18.75" customHeight="1">
      <c r="A83" s="27" t="s">
        <v>94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/>
      <c r="Q83"/>
      <c r="R83"/>
    </row>
    <row r="84" spans="1:18" ht="18.75" customHeight="1">
      <c r="A84" s="27" t="s">
        <v>95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/>
      <c r="Q84"/>
      <c r="R84"/>
    </row>
    <row r="85" spans="1:18" ht="18.75" customHeight="1">
      <c r="A85" s="27" t="s">
        <v>96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/>
      <c r="Q85"/>
      <c r="R85"/>
    </row>
    <row r="86" spans="1:18" ht="18.75" customHeight="1">
      <c r="A86" s="27" t="s">
        <v>97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/>
      <c r="Q86"/>
      <c r="R86"/>
    </row>
    <row r="87" spans="1:18" ht="18.75" customHeight="1">
      <c r="A87" s="27" t="s">
        <v>98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/>
      <c r="Q87"/>
      <c r="R87"/>
    </row>
    <row r="88" spans="1:18" ht="18.75" customHeight="1">
      <c r="A88" s="27" t="s">
        <v>99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-1075</v>
      </c>
      <c r="N88" s="33">
        <v>0</v>
      </c>
      <c r="O88" s="51">
        <f>SUM(B88:N88)</f>
        <v>-1075</v>
      </c>
      <c r="P88"/>
      <c r="Q88"/>
      <c r="R88"/>
    </row>
    <row r="89" spans="1:18" ht="18.75" customHeight="1">
      <c r="A89" s="27" t="s">
        <v>100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/>
      <c r="Q89"/>
      <c r="R89"/>
    </row>
    <row r="90" spans="1:18" ht="18.75" customHeight="1">
      <c r="A90" s="27" t="s">
        <v>101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/>
      <c r="Q90"/>
      <c r="R90"/>
    </row>
    <row r="91" spans="1:18" ht="18.75" customHeight="1">
      <c r="A91" s="27" t="s">
        <v>102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51">
        <f>SUM(B91:N91)</f>
        <v>0</v>
      </c>
      <c r="P91"/>
      <c r="Q91"/>
      <c r="R91"/>
    </row>
    <row r="92" spans="1:18" ht="18.75" customHeight="1">
      <c r="A92" s="27" t="s">
        <v>103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/>
      <c r="Q92"/>
      <c r="R92"/>
    </row>
    <row r="93" spans="1:18" ht="18.75" customHeight="1">
      <c r="A93" s="27" t="s">
        <v>104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/>
      <c r="Q93"/>
      <c r="R93"/>
    </row>
    <row r="94" spans="1:18" ht="18.75" customHeight="1">
      <c r="A94" s="27" t="s">
        <v>105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/>
      <c r="Q94"/>
      <c r="R94"/>
    </row>
    <row r="95" spans="1:18" ht="18.75" customHeight="1">
      <c r="A95" s="27" t="s">
        <v>106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/>
      <c r="Q95"/>
      <c r="R95"/>
    </row>
    <row r="96" spans="1:18" ht="18.75" customHeight="1">
      <c r="A96" s="27" t="s">
        <v>107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54"/>
      <c r="Q96"/>
      <c r="R96"/>
    </row>
    <row r="97" spans="1:18" ht="18.75" customHeight="1">
      <c r="A97" s="27" t="s">
        <v>108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55"/>
      <c r="Q97"/>
      <c r="R97"/>
    </row>
    <row r="98" spans="1:18" ht="18.75" customHeight="1">
      <c r="A98" s="27" t="s">
        <v>109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55"/>
      <c r="Q98"/>
      <c r="R98"/>
    </row>
    <row r="99" spans="1:18" ht="18.75" customHeight="1">
      <c r="A99" s="27" t="s">
        <v>110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55"/>
      <c r="Q99"/>
      <c r="R99"/>
    </row>
    <row r="100" spans="1:18" ht="18.75" customHeight="1">
      <c r="A100" s="27" t="s">
        <v>111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55"/>
      <c r="Q100"/>
      <c r="R100"/>
    </row>
    <row r="101" spans="1:18" ht="18.75" customHeight="1">
      <c r="A101" s="27" t="s">
        <v>112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55"/>
      <c r="Q101"/>
      <c r="R101"/>
    </row>
    <row r="102" spans="1:16" s="23" customFormat="1" ht="18.75" customHeight="1">
      <c r="A102" s="26" t="s">
        <v>113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56"/>
    </row>
    <row r="103" spans="1:18" ht="18.75" customHeight="1">
      <c r="A103" s="26" t="s">
        <v>114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55"/>
      <c r="Q103"/>
      <c r="R103"/>
    </row>
    <row r="104" spans="1:18" ht="18.75" customHeight="1">
      <c r="A104" s="26" t="s">
        <v>115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55"/>
      <c r="Q104"/>
      <c r="R104"/>
    </row>
    <row r="105" spans="1:18" ht="18.75" customHeight="1">
      <c r="A105" s="57" t="s">
        <v>116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55"/>
      <c r="Q105"/>
      <c r="R105"/>
    </row>
    <row r="106" spans="1:18" ht="18.75" customHeight="1">
      <c r="A106" s="14" t="s">
        <v>117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55"/>
      <c r="Q106"/>
      <c r="R106"/>
    </row>
    <row r="107" spans="1:18" ht="18.75" customHeight="1">
      <c r="A107" s="14" t="s">
        <v>118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f>SUM(B107:N107)</f>
        <v>0</v>
      </c>
      <c r="P107" s="55"/>
      <c r="Q107"/>
      <c r="R107"/>
    </row>
    <row r="108" spans="1:18" ht="18.75" customHeight="1">
      <c r="A108" s="14" t="s">
        <v>119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55"/>
      <c r="Q108"/>
      <c r="R108"/>
    </row>
    <row r="109" spans="1:18" s="23" customFormat="1" ht="18.75" customHeight="1">
      <c r="A109" s="26" t="s">
        <v>120</v>
      </c>
      <c r="B109" s="33">
        <v>0</v>
      </c>
      <c r="C109" s="33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3">
        <v>0</v>
      </c>
      <c r="K109" s="33">
        <v>0</v>
      </c>
      <c r="L109" s="33">
        <v>0</v>
      </c>
      <c r="M109" s="33">
        <v>0</v>
      </c>
      <c r="N109" s="36">
        <v>0</v>
      </c>
      <c r="O109" s="33">
        <f>SUM(B109:N109)</f>
        <v>0</v>
      </c>
      <c r="P109" s="56"/>
      <c r="Q109"/>
      <c r="R109"/>
    </row>
    <row r="110" spans="1:16" ht="18.75" customHeight="1">
      <c r="A110" s="14"/>
      <c r="B110" s="33">
        <v>0</v>
      </c>
      <c r="C110" s="33">
        <v>0</v>
      </c>
      <c r="D110" s="33">
        <v>0</v>
      </c>
      <c r="E110" s="33"/>
      <c r="F110" s="33"/>
      <c r="G110" s="33">
        <v>0</v>
      </c>
      <c r="H110" s="33">
        <v>0</v>
      </c>
      <c r="I110" s="33"/>
      <c r="J110" s="33">
        <v>0</v>
      </c>
      <c r="K110" s="33"/>
      <c r="L110" s="33"/>
      <c r="M110" s="33"/>
      <c r="N110" s="33">
        <v>0</v>
      </c>
      <c r="O110" s="33"/>
      <c r="P110" s="55"/>
    </row>
    <row r="111" spans="1:18" ht="18.75" customHeight="1">
      <c r="A111" s="25" t="s">
        <v>121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f aca="true" t="shared" si="20" ref="O111:O118">SUM(B111:N111)</f>
        <v>0</v>
      </c>
      <c r="P111" s="55"/>
      <c r="Q111"/>
      <c r="R111"/>
    </row>
    <row r="112" spans="1:18" ht="18.75" customHeight="1">
      <c r="A112" s="25" t="s">
        <v>122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f t="shared" si="20"/>
        <v>0</v>
      </c>
      <c r="P112" s="54"/>
      <c r="Q112"/>
      <c r="R112"/>
    </row>
    <row r="113" spans="1:16" ht="18.75" customHeight="1">
      <c r="A113" s="25"/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/>
      <c r="L113" s="38"/>
      <c r="M113" s="38"/>
      <c r="N113" s="38">
        <v>0</v>
      </c>
      <c r="O113" s="30">
        <f t="shared" si="20"/>
        <v>0</v>
      </c>
      <c r="P113" s="58"/>
    </row>
    <row r="114" spans="1:16" ht="18.75" customHeight="1">
      <c r="A114" s="25" t="s">
        <v>123</v>
      </c>
      <c r="B114" s="59">
        <f aca="true" t="shared" si="21" ref="B114:N114">+B115+B116</f>
        <v>1589762.0299999998</v>
      </c>
      <c r="C114" s="59">
        <f t="shared" si="21"/>
        <v>2409834.3700000006</v>
      </c>
      <c r="D114" s="59">
        <f t="shared" si="21"/>
        <v>2610111.0099999993</v>
      </c>
      <c r="E114" s="59">
        <f t="shared" si="21"/>
        <v>465164.38</v>
      </c>
      <c r="F114" s="59">
        <f t="shared" si="21"/>
        <v>949127.3899999999</v>
      </c>
      <c r="G114" s="59">
        <f t="shared" si="21"/>
        <v>1411757.9399999997</v>
      </c>
      <c r="H114" s="59">
        <f t="shared" si="21"/>
        <v>1166112.28</v>
      </c>
      <c r="I114" s="59">
        <f t="shared" si="21"/>
        <v>911953.95</v>
      </c>
      <c r="J114" s="59">
        <f t="shared" si="21"/>
        <v>1213777.58</v>
      </c>
      <c r="K114" s="59">
        <f t="shared" si="21"/>
        <v>405249.84</v>
      </c>
      <c r="L114" s="59">
        <f t="shared" si="21"/>
        <v>364300.43000000005</v>
      </c>
      <c r="M114" s="59">
        <f t="shared" si="21"/>
        <v>823471.48</v>
      </c>
      <c r="N114" s="59">
        <f t="shared" si="21"/>
        <v>1438384.29</v>
      </c>
      <c r="O114" s="60">
        <f t="shared" si="20"/>
        <v>15759006.969999999</v>
      </c>
      <c r="P114" s="61"/>
    </row>
    <row r="115" spans="1:16" ht="18" customHeight="1">
      <c r="A115" s="25" t="s">
        <v>124</v>
      </c>
      <c r="B115" s="59">
        <f aca="true" t="shared" si="22" ref="B115:N115">+B50+B67+B74+B111</f>
        <v>1573045.0399999998</v>
      </c>
      <c r="C115" s="59">
        <f t="shared" si="22"/>
        <v>2386682.6000000006</v>
      </c>
      <c r="D115" s="59">
        <f t="shared" si="22"/>
        <v>2601514.6099999994</v>
      </c>
      <c r="E115" s="59">
        <f t="shared" si="22"/>
        <v>465164.38</v>
      </c>
      <c r="F115" s="59">
        <f t="shared" si="22"/>
        <v>936595.32</v>
      </c>
      <c r="G115" s="59">
        <f t="shared" si="22"/>
        <v>1388675.7299999997</v>
      </c>
      <c r="H115" s="59">
        <f t="shared" si="22"/>
        <v>1166112.28</v>
      </c>
      <c r="I115" s="59">
        <f t="shared" si="22"/>
        <v>903214.26</v>
      </c>
      <c r="J115" s="59">
        <f t="shared" si="22"/>
        <v>1205256.6700000002</v>
      </c>
      <c r="K115" s="59">
        <f t="shared" si="22"/>
        <v>403737.2</v>
      </c>
      <c r="L115" s="59">
        <f t="shared" si="22"/>
        <v>356460.84</v>
      </c>
      <c r="M115" s="59">
        <f t="shared" si="22"/>
        <v>822008.04</v>
      </c>
      <c r="N115" s="59">
        <f t="shared" si="22"/>
        <v>1428405.06</v>
      </c>
      <c r="O115" s="60">
        <f t="shared" si="20"/>
        <v>15636872.03</v>
      </c>
      <c r="P115" s="58"/>
    </row>
    <row r="116" spans="1:16" ht="18.75" customHeight="1">
      <c r="A116" s="25" t="s">
        <v>125</v>
      </c>
      <c r="B116" s="59">
        <f aca="true" t="shared" si="23" ref="B116:N116">IF(+B62+B112+B117&lt;0,0,(B62+B112+B117))</f>
        <v>16716.99</v>
      </c>
      <c r="C116" s="59">
        <f t="shared" si="23"/>
        <v>23151.77</v>
      </c>
      <c r="D116" s="59">
        <f t="shared" si="23"/>
        <v>8596.4</v>
      </c>
      <c r="E116" s="59">
        <f t="shared" si="23"/>
        <v>0</v>
      </c>
      <c r="F116" s="59">
        <f t="shared" si="23"/>
        <v>12532.07</v>
      </c>
      <c r="G116" s="59">
        <f t="shared" si="23"/>
        <v>23082.21</v>
      </c>
      <c r="H116" s="59">
        <f t="shared" si="23"/>
        <v>0</v>
      </c>
      <c r="I116" s="59">
        <f t="shared" si="23"/>
        <v>8739.69</v>
      </c>
      <c r="J116" s="59">
        <f t="shared" si="23"/>
        <v>8520.91</v>
      </c>
      <c r="K116" s="59">
        <f t="shared" si="23"/>
        <v>1512.64</v>
      </c>
      <c r="L116" s="59">
        <f t="shared" si="23"/>
        <v>7839.59</v>
      </c>
      <c r="M116" s="59">
        <f t="shared" si="23"/>
        <v>1463.44</v>
      </c>
      <c r="N116" s="59">
        <f t="shared" si="23"/>
        <v>9979.23</v>
      </c>
      <c r="O116" s="60">
        <f t="shared" si="20"/>
        <v>122134.94</v>
      </c>
      <c r="P116" s="62"/>
    </row>
    <row r="117" spans="1:17" ht="18.75" customHeight="1">
      <c r="A117" s="25" t="s">
        <v>126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52"/>
      <c r="L117" s="52"/>
      <c r="M117" s="52"/>
      <c r="N117" s="33">
        <v>0</v>
      </c>
      <c r="O117" s="30">
        <f t="shared" si="20"/>
        <v>0</v>
      </c>
      <c r="Q117" s="43"/>
    </row>
    <row r="118" spans="1:18" ht="18.75" customHeight="1">
      <c r="A118" s="25" t="s">
        <v>127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0">
        <f t="shared" si="20"/>
        <v>0</v>
      </c>
      <c r="P118"/>
      <c r="Q118"/>
      <c r="R118"/>
    </row>
    <row r="119" spans="1:15" ht="18.75" customHeight="1">
      <c r="A119" s="31"/>
      <c r="B119" s="38">
        <v>0</v>
      </c>
      <c r="C119" s="38">
        <v>0</v>
      </c>
      <c r="D119" s="38">
        <v>0</v>
      </c>
      <c r="E119" s="38"/>
      <c r="F119" s="38"/>
      <c r="G119" s="38">
        <v>0</v>
      </c>
      <c r="H119" s="38">
        <v>0</v>
      </c>
      <c r="I119" s="38"/>
      <c r="J119" s="38">
        <v>0</v>
      </c>
      <c r="K119" s="38"/>
      <c r="L119" s="38"/>
      <c r="M119" s="38"/>
      <c r="N119" s="38">
        <v>0</v>
      </c>
      <c r="O119" s="38"/>
    </row>
    <row r="120" spans="1:15" ht="18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4"/>
      <c r="K120" s="63"/>
      <c r="L120" s="63"/>
      <c r="M120" s="63"/>
      <c r="N120" s="63"/>
      <c r="O120" s="63"/>
    </row>
    <row r="121" spans="1:15" ht="18.75" customHeight="1">
      <c r="A121" s="9"/>
      <c r="B121" s="65">
        <v>0</v>
      </c>
      <c r="C121" s="65">
        <v>0</v>
      </c>
      <c r="D121" s="65">
        <v>0</v>
      </c>
      <c r="E121" s="65"/>
      <c r="F121" s="65"/>
      <c r="G121" s="65">
        <v>0</v>
      </c>
      <c r="H121" s="65">
        <v>0</v>
      </c>
      <c r="I121" s="65"/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/>
    </row>
    <row r="122" spans="1:16" ht="18.75" customHeight="1">
      <c r="A122" s="66" t="s">
        <v>128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8">
        <v>0</v>
      </c>
      <c r="L122" s="68">
        <v>0</v>
      </c>
      <c r="M122" s="68">
        <v>0</v>
      </c>
      <c r="N122" s="67">
        <v>0</v>
      </c>
      <c r="O122" s="69">
        <f>SUM(O123:O154)</f>
        <v>15759006.989999998</v>
      </c>
      <c r="P122" s="58"/>
    </row>
    <row r="123" spans="1:15" ht="18.75" customHeight="1">
      <c r="A123" s="70" t="s">
        <v>129</v>
      </c>
      <c r="B123" s="71">
        <v>195509.98</v>
      </c>
      <c r="C123" s="68">
        <v>0</v>
      </c>
      <c r="D123" s="68">
        <v>0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9">
        <f aca="true" t="shared" si="24" ref="O123:O154">SUM(B123:N123)</f>
        <v>195509.98</v>
      </c>
    </row>
    <row r="124" spans="1:15" ht="18.75" customHeight="1">
      <c r="A124" s="70" t="s">
        <v>130</v>
      </c>
      <c r="B124" s="71">
        <v>1394252.05</v>
      </c>
      <c r="C124" s="68">
        <v>0</v>
      </c>
      <c r="D124" s="68">
        <v>0</v>
      </c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9">
        <f t="shared" si="24"/>
        <v>1394252.05</v>
      </c>
    </row>
    <row r="125" spans="1:15" ht="18.75" customHeight="1">
      <c r="A125" s="70" t="s">
        <v>131</v>
      </c>
      <c r="B125" s="68">
        <v>0</v>
      </c>
      <c r="C125" s="71">
        <v>2409834.37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9">
        <f t="shared" si="24"/>
        <v>2409834.37</v>
      </c>
    </row>
    <row r="126" spans="1:15" ht="18.75" customHeight="1">
      <c r="A126" s="70" t="s">
        <v>132</v>
      </c>
      <c r="B126" s="68">
        <v>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9">
        <f t="shared" si="24"/>
        <v>0</v>
      </c>
    </row>
    <row r="127" spans="1:15" ht="18.75" customHeight="1">
      <c r="A127" s="70" t="s">
        <v>133</v>
      </c>
      <c r="B127" s="68">
        <v>0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9">
        <f t="shared" si="24"/>
        <v>0</v>
      </c>
    </row>
    <row r="128" spans="1:15" ht="18.75" customHeight="1">
      <c r="A128" s="70" t="s">
        <v>134</v>
      </c>
      <c r="B128" s="68">
        <v>0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9">
        <f t="shared" si="24"/>
        <v>0</v>
      </c>
    </row>
    <row r="129" spans="1:15" ht="18.75" customHeight="1">
      <c r="A129" s="70" t="s">
        <v>135</v>
      </c>
      <c r="B129" s="68">
        <v>0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9">
        <f t="shared" si="24"/>
        <v>0</v>
      </c>
    </row>
    <row r="130" spans="1:15" ht="18.75" customHeight="1">
      <c r="A130" s="70" t="s">
        <v>136</v>
      </c>
      <c r="B130" s="68">
        <v>0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9">
        <f t="shared" si="24"/>
        <v>0</v>
      </c>
    </row>
    <row r="131" spans="1:15" ht="18.75" customHeight="1">
      <c r="A131" s="70" t="s">
        <v>137</v>
      </c>
      <c r="B131" s="68">
        <v>0</v>
      </c>
      <c r="C131" s="68">
        <v>0</v>
      </c>
      <c r="D131" s="68">
        <v>0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9">
        <f t="shared" si="24"/>
        <v>0</v>
      </c>
    </row>
    <row r="132" spans="1:15" ht="18.75" customHeight="1">
      <c r="A132" s="70" t="s">
        <v>138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9">
        <f t="shared" si="24"/>
        <v>0</v>
      </c>
    </row>
    <row r="133" spans="1:15" ht="18.75" customHeight="1">
      <c r="A133" s="70" t="s">
        <v>139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68">
        <v>0</v>
      </c>
      <c r="I133" s="68">
        <v>0</v>
      </c>
      <c r="J133" s="72">
        <v>0</v>
      </c>
      <c r="K133" s="68">
        <v>0</v>
      </c>
      <c r="L133" s="68">
        <v>0</v>
      </c>
      <c r="M133" s="68">
        <v>0</v>
      </c>
      <c r="N133" s="72">
        <v>0</v>
      </c>
      <c r="O133" s="69">
        <f t="shared" si="24"/>
        <v>0</v>
      </c>
    </row>
    <row r="134" spans="1:15" ht="18.75" customHeight="1">
      <c r="A134" s="70" t="s">
        <v>140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  <c r="G134" s="68">
        <v>0</v>
      </c>
      <c r="H134" s="68">
        <v>0</v>
      </c>
      <c r="I134" s="68">
        <v>0</v>
      </c>
      <c r="J134" s="72">
        <v>0</v>
      </c>
      <c r="K134" s="68">
        <v>0</v>
      </c>
      <c r="L134" s="68">
        <v>0</v>
      </c>
      <c r="M134" s="68">
        <v>0</v>
      </c>
      <c r="N134" s="68">
        <v>0</v>
      </c>
      <c r="O134" s="69">
        <f t="shared" si="24"/>
        <v>0</v>
      </c>
    </row>
    <row r="135" spans="1:15" ht="18.75" customHeight="1">
      <c r="A135" s="70" t="s">
        <v>141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72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f t="shared" si="24"/>
        <v>0</v>
      </c>
    </row>
    <row r="136" spans="1:15" ht="18.75" customHeight="1">
      <c r="A136" s="70" t="s">
        <v>142</v>
      </c>
      <c r="B136" s="68">
        <v>0</v>
      </c>
      <c r="C136" s="68">
        <v>0</v>
      </c>
      <c r="D136" s="68">
        <v>0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72">
        <v>0</v>
      </c>
      <c r="K136" s="68">
        <v>0</v>
      </c>
      <c r="L136" s="68">
        <v>0</v>
      </c>
      <c r="M136" s="68">
        <v>0</v>
      </c>
      <c r="N136" s="68">
        <v>0</v>
      </c>
      <c r="O136" s="69">
        <f t="shared" si="24"/>
        <v>0</v>
      </c>
    </row>
    <row r="137" spans="1:15" ht="18.75" customHeight="1">
      <c r="A137" s="70" t="s">
        <v>143</v>
      </c>
      <c r="B137" s="68">
        <v>0</v>
      </c>
      <c r="C137" s="68">
        <v>0</v>
      </c>
      <c r="D137" s="68">
        <v>0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72">
        <v>0</v>
      </c>
      <c r="K137" s="68">
        <v>0</v>
      </c>
      <c r="L137" s="68">
        <v>0</v>
      </c>
      <c r="M137" s="68">
        <v>0</v>
      </c>
      <c r="N137" s="68">
        <v>0</v>
      </c>
      <c r="O137" s="69">
        <f t="shared" si="24"/>
        <v>0</v>
      </c>
    </row>
    <row r="138" spans="1:15" ht="18.75" customHeight="1">
      <c r="A138" s="70" t="s">
        <v>144</v>
      </c>
      <c r="B138" s="68">
        <v>0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72">
        <v>0</v>
      </c>
      <c r="K138" s="68">
        <v>0</v>
      </c>
      <c r="L138" s="68">
        <v>0</v>
      </c>
      <c r="M138" s="68">
        <v>0</v>
      </c>
      <c r="N138" s="68">
        <v>0</v>
      </c>
      <c r="O138" s="69">
        <f t="shared" si="24"/>
        <v>0</v>
      </c>
    </row>
    <row r="139" spans="1:18" ht="18.75" customHeight="1">
      <c r="A139" s="70" t="s">
        <v>145</v>
      </c>
      <c r="B139" s="68">
        <v>0</v>
      </c>
      <c r="C139" s="68">
        <v>0</v>
      </c>
      <c r="D139" s="68">
        <v>0</v>
      </c>
      <c r="E139" s="68">
        <v>0</v>
      </c>
      <c r="F139" s="68">
        <v>0</v>
      </c>
      <c r="G139" s="68">
        <v>0</v>
      </c>
      <c r="H139" s="68">
        <v>0</v>
      </c>
      <c r="I139" s="68">
        <v>0</v>
      </c>
      <c r="J139" s="72">
        <v>0</v>
      </c>
      <c r="K139" s="68">
        <v>0</v>
      </c>
      <c r="L139" s="68">
        <v>0</v>
      </c>
      <c r="M139" s="68">
        <v>0</v>
      </c>
      <c r="N139" s="71">
        <v>508357.49000000005</v>
      </c>
      <c r="O139" s="69">
        <f t="shared" si="24"/>
        <v>508357.49000000005</v>
      </c>
      <c r="R139"/>
    </row>
    <row r="140" spans="1:18" ht="18.75" customHeight="1">
      <c r="A140" s="70" t="s">
        <v>146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  <c r="G140" s="68">
        <v>0</v>
      </c>
      <c r="H140" s="68">
        <v>0</v>
      </c>
      <c r="I140" s="68">
        <v>0</v>
      </c>
      <c r="J140" s="72">
        <v>0</v>
      </c>
      <c r="K140" s="68">
        <v>0</v>
      </c>
      <c r="L140" s="68">
        <v>0</v>
      </c>
      <c r="M140" s="68">
        <v>0</v>
      </c>
      <c r="N140" s="71">
        <v>930026.7999999999</v>
      </c>
      <c r="O140" s="69">
        <f t="shared" si="24"/>
        <v>930026.7999999999</v>
      </c>
      <c r="R140"/>
    </row>
    <row r="141" spans="1:15" ht="18.75" customHeight="1">
      <c r="A141" s="70" t="s">
        <v>147</v>
      </c>
      <c r="B141" s="68">
        <v>0</v>
      </c>
      <c r="C141" s="68">
        <v>0</v>
      </c>
      <c r="D141" s="68">
        <v>0</v>
      </c>
      <c r="E141" s="71">
        <v>465164.38</v>
      </c>
      <c r="F141" s="68">
        <v>0</v>
      </c>
      <c r="G141" s="68">
        <v>0</v>
      </c>
      <c r="H141" s="68">
        <v>0</v>
      </c>
      <c r="I141" s="68">
        <v>0</v>
      </c>
      <c r="J141" s="72">
        <v>0</v>
      </c>
      <c r="K141" s="68">
        <v>0</v>
      </c>
      <c r="L141" s="68">
        <v>0</v>
      </c>
      <c r="M141" s="68">
        <v>0</v>
      </c>
      <c r="N141" s="68">
        <v>0</v>
      </c>
      <c r="O141" s="69">
        <f t="shared" si="24"/>
        <v>465164.38</v>
      </c>
    </row>
    <row r="142" spans="1:15" ht="18.75" customHeight="1">
      <c r="A142" s="70" t="s">
        <v>148</v>
      </c>
      <c r="B142" s="68">
        <v>0</v>
      </c>
      <c r="C142" s="68">
        <v>0</v>
      </c>
      <c r="D142" s="68">
        <v>0</v>
      </c>
      <c r="E142" s="68">
        <v>0</v>
      </c>
      <c r="F142" s="71">
        <v>949127.39</v>
      </c>
      <c r="G142" s="68">
        <v>0</v>
      </c>
      <c r="H142" s="68">
        <v>0</v>
      </c>
      <c r="I142" s="68">
        <v>0</v>
      </c>
      <c r="J142" s="72">
        <v>0</v>
      </c>
      <c r="K142" s="68">
        <v>0</v>
      </c>
      <c r="L142" s="68">
        <v>0</v>
      </c>
      <c r="M142" s="68">
        <v>0</v>
      </c>
      <c r="N142" s="68">
        <v>0</v>
      </c>
      <c r="O142" s="69">
        <f t="shared" si="24"/>
        <v>949127.39</v>
      </c>
    </row>
    <row r="143" spans="1:17" ht="18.75" customHeight="1">
      <c r="A143" s="70" t="s">
        <v>149</v>
      </c>
      <c r="B143" s="68">
        <v>0</v>
      </c>
      <c r="C143" s="68">
        <v>0</v>
      </c>
      <c r="D143" s="68">
        <v>0</v>
      </c>
      <c r="E143" s="68">
        <v>0</v>
      </c>
      <c r="F143" s="68">
        <v>0</v>
      </c>
      <c r="G143" s="68">
        <v>0</v>
      </c>
      <c r="H143" s="71">
        <v>1166112.28</v>
      </c>
      <c r="I143" s="68">
        <v>0</v>
      </c>
      <c r="J143" s="72">
        <v>0</v>
      </c>
      <c r="K143" s="68">
        <v>0</v>
      </c>
      <c r="L143" s="68">
        <v>0</v>
      </c>
      <c r="M143" s="68">
        <v>0</v>
      </c>
      <c r="N143" s="68">
        <v>0</v>
      </c>
      <c r="O143" s="69">
        <f t="shared" si="24"/>
        <v>1166112.28</v>
      </c>
      <c r="P143" s="73"/>
      <c r="Q143" s="73"/>
    </row>
    <row r="144" spans="1:15" ht="18.75" customHeight="1">
      <c r="A144" s="70" t="s">
        <v>150</v>
      </c>
      <c r="B144" s="68">
        <v>0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9">
        <f t="shared" si="24"/>
        <v>0</v>
      </c>
    </row>
    <row r="145" spans="1:15" ht="18" customHeight="1">
      <c r="A145" s="70" t="s">
        <v>151</v>
      </c>
      <c r="B145" s="68">
        <v>0</v>
      </c>
      <c r="C145" s="68">
        <v>0</v>
      </c>
      <c r="D145" s="68"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9">
        <f t="shared" si="24"/>
        <v>0</v>
      </c>
    </row>
    <row r="146" spans="1:15" ht="18" customHeight="1">
      <c r="A146" s="70" t="s">
        <v>152</v>
      </c>
      <c r="B146" s="68">
        <v>0</v>
      </c>
      <c r="C146" s="68">
        <v>0</v>
      </c>
      <c r="D146" s="68">
        <v>0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71">
        <v>405249.84</v>
      </c>
      <c r="L146" s="68">
        <v>0</v>
      </c>
      <c r="M146" s="68">
        <v>0</v>
      </c>
      <c r="N146" s="68">
        <v>0</v>
      </c>
      <c r="O146" s="69">
        <f t="shared" si="24"/>
        <v>405249.84</v>
      </c>
    </row>
    <row r="147" spans="1:15" ht="18" customHeight="1">
      <c r="A147" s="70" t="s">
        <v>153</v>
      </c>
      <c r="B147" s="68">
        <v>0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71">
        <v>364300.43000000005</v>
      </c>
      <c r="M147" s="68">
        <v>0</v>
      </c>
      <c r="N147" s="68">
        <v>0</v>
      </c>
      <c r="O147" s="69">
        <f t="shared" si="24"/>
        <v>364300.43000000005</v>
      </c>
    </row>
    <row r="148" spans="1:16" ht="18" customHeight="1">
      <c r="A148" s="70" t="s">
        <v>154</v>
      </c>
      <c r="B148" s="68">
        <v>0</v>
      </c>
      <c r="C148" s="68">
        <v>0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/>
      <c r="M148" s="68">
        <v>0</v>
      </c>
      <c r="N148" s="68">
        <v>0</v>
      </c>
      <c r="O148" s="69">
        <f t="shared" si="24"/>
        <v>0</v>
      </c>
      <c r="P148"/>
    </row>
    <row r="149" spans="1:15" ht="18" customHeight="1">
      <c r="A149" s="70" t="s">
        <v>155</v>
      </c>
      <c r="B149" s="68">
        <v>0</v>
      </c>
      <c r="C149" s="68">
        <v>0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9">
        <f t="shared" si="24"/>
        <v>0</v>
      </c>
    </row>
    <row r="150" spans="1:15" ht="18" customHeight="1">
      <c r="A150" s="70" t="s">
        <v>156</v>
      </c>
      <c r="B150" s="68">
        <v>0</v>
      </c>
      <c r="C150" s="68">
        <v>0</v>
      </c>
      <c r="D150" s="68">
        <v>0</v>
      </c>
      <c r="E150" s="68">
        <v>0</v>
      </c>
      <c r="F150" s="68">
        <v>0</v>
      </c>
      <c r="G150" s="71">
        <v>1411757.95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9">
        <f t="shared" si="24"/>
        <v>1411757.95</v>
      </c>
    </row>
    <row r="151" spans="1:15" ht="18" customHeight="1">
      <c r="A151" s="70" t="s">
        <v>157</v>
      </c>
      <c r="B151" s="68">
        <v>0</v>
      </c>
      <c r="C151" s="68">
        <v>0</v>
      </c>
      <c r="D151" s="68">
        <v>0</v>
      </c>
      <c r="E151" s="68">
        <v>0</v>
      </c>
      <c r="F151" s="68">
        <v>0</v>
      </c>
      <c r="G151" s="68">
        <v>0</v>
      </c>
      <c r="H151" s="68">
        <v>0</v>
      </c>
      <c r="I151" s="71">
        <v>911953.95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f t="shared" si="24"/>
        <v>911953.95</v>
      </c>
    </row>
    <row r="152" spans="1:15" ht="18" customHeight="1">
      <c r="A152" s="70" t="s">
        <v>158</v>
      </c>
      <c r="B152" s="68">
        <v>0</v>
      </c>
      <c r="C152" s="68">
        <v>0</v>
      </c>
      <c r="D152" s="68">
        <v>0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74">
        <v>823471.49</v>
      </c>
      <c r="N152" s="68">
        <v>0</v>
      </c>
      <c r="O152" s="69">
        <f t="shared" si="24"/>
        <v>823471.49</v>
      </c>
    </row>
    <row r="153" spans="1:15" ht="18" customHeight="1">
      <c r="A153" s="70" t="s">
        <v>159</v>
      </c>
      <c r="B153" s="68">
        <v>0</v>
      </c>
      <c r="C153" s="68">
        <v>0</v>
      </c>
      <c r="D153" s="71">
        <v>2610111.01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75">
        <v>0</v>
      </c>
      <c r="N153" s="68">
        <v>0</v>
      </c>
      <c r="O153" s="69">
        <f t="shared" si="24"/>
        <v>2610111.01</v>
      </c>
    </row>
    <row r="154" spans="1:15" ht="18" customHeight="1">
      <c r="A154" s="76" t="s">
        <v>160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8">
        <v>1213777.5799999998</v>
      </c>
      <c r="K154" s="77">
        <v>0</v>
      </c>
      <c r="L154" s="77">
        <v>0</v>
      </c>
      <c r="M154" s="79">
        <v>0</v>
      </c>
      <c r="N154" s="77">
        <v>0</v>
      </c>
      <c r="O154" s="80">
        <f t="shared" si="24"/>
        <v>1213777.5799999998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O1"/>
    <mergeCell ref="A2:O2"/>
    <mergeCell ref="A4:A6"/>
    <mergeCell ref="B4:N4"/>
    <mergeCell ref="O4:O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2019-06-07T22:23:09Z</dcterms:created>
  <dcterms:modified xsi:type="dcterms:W3CDTF">2019-06-07T22:40:21Z</dcterms:modified>
  <cp:category/>
  <cp:version/>
  <cp:contentType/>
  <cp:contentStatus/>
</cp:coreProperties>
</file>