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<sst xmlns="http://schemas.openxmlformats.org/spreadsheetml/2006/main" count="166" uniqueCount="160">
  <si>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</si>
  <si>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</si>
  <si>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</si>
  <si>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</si>
  <si>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</si>
  <si>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</si>
  <si>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</si>
  <si>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</si>
  <si>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</si>
  <si>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</si>
  <si>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</si>
  <si>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</si>
  <si>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</si>
  <si>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</si>
  <si>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</si>
  <si>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</si>
  <si>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</si>
  <si>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</si>
  <si>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</si>
  <si>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</si>
  <si>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</si>
  <si>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</si>
  <si>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</si>
  <si>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</si>
  <si>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</si>
  <si>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</si>
  <si>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</si>
  <si>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</si>
  <si>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</si>
  <si>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</si>
  <si>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</si>
  <si>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</si>
  <si>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</si>
  <si>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</si>
  <si>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</si>
  <si>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</si>
  <si>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</si>
  <si>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</si>
  <si>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</si>
  <si>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</si>
  <si>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</si>
  <si>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</si>
  <si>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</si>
  <si>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</si>
  <si>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</si>
  <si>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</si>
  <si>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</si>
  <si>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</si>
  <si>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</si>
  <si>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</si>
  <si>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</si>
  <si>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</si>
  <si>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</si>
  <si>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</si>
  <si>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</si>
  <si>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</si>
  <si>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</si>
  <si>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</si>
  <si>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</si>
  <si>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</si>
  <si>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</si>
  <si>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</si>
  <si>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</si>
  <si>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</si>
  <si>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</si>
  <si>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</si>
  <si>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</si>
  <si>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</si>
  <si>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</si>
  <si>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</si>
  <si>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</si>
  <si>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</si>
  <si>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</si>
  <si>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</si>
  <si>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</si>
  <si>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</si>
  <si>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</si>
  <si>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</si>
  <si>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</si>
  <si>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</si>
  <si>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</si>
  <si>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</si>
  <si>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</si>
  <si>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</si>
  <si>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</si>
  <si>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</si>
  <si>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</si>
  <si>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</si>
  <si>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</si>
  <si>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</si>
  <si>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</si>
  <si>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</si>
  <si>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</si>
  <si>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</si>
  <si>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</si>
  <si>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</si>
  <si>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</si>
  <si>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</si>
  <si>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</si>
  <si>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</si>
  <si>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</si>
  <si>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</si>
  <si>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</si>
  <si>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</si>
  <si>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</si>
  <si>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</si>
  <si>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</si>
  <si>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</si>
  <si>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</si>
  <si>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</si>
  <si>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</si>
  <si>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</si>
  <si>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</si>
  <si>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</si>
  <si>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</si>
  <si>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</si>
  <si>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</si>
  <si>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</si>
  <si>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</si>
  <si>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</si>
  <si>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</si>
  <si>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</si>
  <si>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</si>
  <si>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</si>
  <si>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</si>
  <si>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</si>
  <si>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</si>
  <si>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</si>
  <si>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</si>
  <si>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</si>
  <si>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</si>
  <si>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</si>
  <si>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</si>
  <si>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</si>
  <si>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</si>
  <si>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</si>
  <si>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</si>
  <si>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</si>
  <si>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</si>
  <si>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</si>
  <si>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</si>
  <si>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</si>
  <si>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</si>
  <si>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Ambiental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</si>
  <si>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</si>
  <si>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</si>
  <si>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</si>
  <si>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</si>
  <si>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</si>
  <si>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</si>
  <si>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</si>
  <si>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</si>
  <si>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</si>
  <si>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</si>
  <si>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</si>
  <si>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</si>
  <si>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</si>
  <si>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</si>
  <si>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</si>
  <si>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OPERAÇÃO 12/05/19 - VENCIMENTO 17/05/19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</si>
</sst>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44" fontId="0" fillId="0" borderId="15" xfId="46" applyNumberFormat="1" applyFont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44" fontId="0" fillId="0" borderId="4" xfId="46" applyNumberFormat="1" applyFont="1" applyBorder="1" applyAlignment="1">
      <alignment vertical="center"/>
    </xf>
    <xf numFmtId="191" fontId="0" fillId="0" borderId="15" xfId="46" applyNumberFormat="1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6"/>
  <sheetViews>
    <sheetView showGridLines="0" tabSelected="1" zoomScale="80" zoomScaleNormal="8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9" t="s">
        <v>27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1">
      <c r="A2" s="80" t="s">
        <v>159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1" t="s">
        <v>11</v>
      </c>
      <c r="B4" s="83" t="s">
        <v>30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2" t="s">
        <v>12</v>
      </c>
    </row>
    <row r="5" spans="1:15" ht="38.25">
      <c r="A5" s="81"/>
      <c r="B5" s="28" t="s">
        <v>7</v>
      </c>
      <c r="C5" s="28" t="s">
        <v>8</v>
      </c>
      <c r="D5" s="73" t="s">
        <v>153</v>
      </c>
      <c r="E5" s="73" t="s">
        <v>29</v>
      </c>
      <c r="F5" s="73" t="s">
        <v>28</v>
      </c>
      <c r="G5" s="28" t="s">
        <v>151</v>
      </c>
      <c r="H5" s="28" t="s">
        <v>142</v>
      </c>
      <c r="I5" s="28" t="s">
        <v>152</v>
      </c>
      <c r="J5" s="28" t="s">
        <v>143</v>
      </c>
      <c r="K5" s="28" t="s">
        <v>144</v>
      </c>
      <c r="L5" s="28" t="s">
        <v>145</v>
      </c>
      <c r="M5" s="28" t="s">
        <v>153</v>
      </c>
      <c r="N5" s="28" t="s">
        <v>9</v>
      </c>
      <c r="O5" s="81"/>
    </row>
    <row r="6" spans="1:15" ht="18.75" customHeight="1">
      <c r="A6" s="81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1"/>
    </row>
    <row r="7" spans="1:18" ht="17.25" customHeight="1">
      <c r="A7" s="8" t="s">
        <v>24</v>
      </c>
      <c r="B7" s="9">
        <f aca="true" t="shared" si="0" ref="B7:O7">+B8+B20+B24+B27</f>
        <v>147176</v>
      </c>
      <c r="C7" s="9">
        <f t="shared" si="0"/>
        <v>210261</v>
      </c>
      <c r="D7" s="9">
        <f t="shared" si="0"/>
        <v>226169</v>
      </c>
      <c r="E7" s="9">
        <f>+E8+E20+E24+E27</f>
        <v>23614</v>
      </c>
      <c r="F7" s="9">
        <f>+F8+F20+F24+F27</f>
        <v>108281</v>
      </c>
      <c r="G7" s="9">
        <f t="shared" si="0"/>
        <v>116550</v>
      </c>
      <c r="H7" s="9">
        <f t="shared" si="0"/>
        <v>104949</v>
      </c>
      <c r="I7" s="9">
        <f t="shared" si="0"/>
        <v>96065</v>
      </c>
      <c r="J7" s="9">
        <f t="shared" si="0"/>
        <v>143579</v>
      </c>
      <c r="K7" s="9">
        <f t="shared" si="0"/>
        <v>29201</v>
      </c>
      <c r="L7" s="9">
        <f t="shared" si="0"/>
        <v>43726</v>
      </c>
      <c r="M7" s="9">
        <f t="shared" si="0"/>
        <v>103205</v>
      </c>
      <c r="N7" s="9">
        <f t="shared" si="0"/>
        <v>110225</v>
      </c>
      <c r="O7" s="9">
        <f t="shared" si="0"/>
        <v>1463001</v>
      </c>
      <c r="P7" s="44"/>
      <c r="Q7"/>
      <c r="R7"/>
    </row>
    <row r="8" spans="1:18" ht="17.25" customHeight="1">
      <c r="A8" s="10" t="s">
        <v>35</v>
      </c>
      <c r="B8" s="11">
        <f>B9+B12+B16</f>
        <v>74603</v>
      </c>
      <c r="C8" s="11">
        <f aca="true" t="shared" si="1" ref="C8:N8">C9+C12+C16</f>
        <v>111675</v>
      </c>
      <c r="D8" s="11">
        <f t="shared" si="1"/>
        <v>110404</v>
      </c>
      <c r="E8" s="11">
        <f>E9+E12+E16</f>
        <v>10551</v>
      </c>
      <c r="F8" s="11">
        <f>F9+F12+F16</f>
        <v>54441</v>
      </c>
      <c r="G8" s="11">
        <f t="shared" si="1"/>
        <v>61377</v>
      </c>
      <c r="H8" s="11">
        <f t="shared" si="1"/>
        <v>55083</v>
      </c>
      <c r="I8" s="11">
        <f t="shared" si="1"/>
        <v>44538</v>
      </c>
      <c r="J8" s="11">
        <f t="shared" si="1"/>
        <v>76176</v>
      </c>
      <c r="K8" s="11">
        <f t="shared" si="1"/>
        <v>16098</v>
      </c>
      <c r="L8" s="11">
        <f t="shared" si="1"/>
        <v>23884</v>
      </c>
      <c r="M8" s="11">
        <f t="shared" si="1"/>
        <v>52139</v>
      </c>
      <c r="N8" s="11">
        <f t="shared" si="1"/>
        <v>64566</v>
      </c>
      <c r="O8" s="11">
        <f aca="true" t="shared" si="2" ref="O8:O27">SUM(B8:N8)</f>
        <v>755535</v>
      </c>
      <c r="P8"/>
      <c r="Q8"/>
      <c r="R8"/>
    </row>
    <row r="9" spans="1:18" ht="17.25" customHeight="1">
      <c r="A9" s="15" t="s">
        <v>13</v>
      </c>
      <c r="B9" s="13">
        <f>+B10+B11</f>
        <v>13768</v>
      </c>
      <c r="C9" s="13">
        <f aca="true" t="shared" si="3" ref="C9:N9">+C10+C11</f>
        <v>21776</v>
      </c>
      <c r="D9" s="13">
        <f t="shared" si="3"/>
        <v>21544</v>
      </c>
      <c r="E9" s="13">
        <f>+E10+E11</f>
        <v>2397</v>
      </c>
      <c r="F9" s="13">
        <f>+F10+F11</f>
        <v>9909</v>
      </c>
      <c r="G9" s="13">
        <f t="shared" si="3"/>
        <v>10975</v>
      </c>
      <c r="H9" s="13">
        <f t="shared" si="3"/>
        <v>8793</v>
      </c>
      <c r="I9" s="13">
        <f t="shared" si="3"/>
        <v>5500</v>
      </c>
      <c r="J9" s="13">
        <f t="shared" si="3"/>
        <v>7878</v>
      </c>
      <c r="K9" s="13">
        <f t="shared" si="3"/>
        <v>1403</v>
      </c>
      <c r="L9" s="13">
        <f t="shared" si="3"/>
        <v>3131</v>
      </c>
      <c r="M9" s="13">
        <f t="shared" si="3"/>
        <v>4959</v>
      </c>
      <c r="N9" s="13">
        <f t="shared" si="3"/>
        <v>12080</v>
      </c>
      <c r="O9" s="11">
        <f t="shared" si="2"/>
        <v>124113</v>
      </c>
      <c r="P9"/>
      <c r="Q9"/>
      <c r="R9"/>
    </row>
    <row r="10" spans="1:18" ht="17.25" customHeight="1">
      <c r="A10" s="29" t="s">
        <v>14</v>
      </c>
      <c r="B10" s="13">
        <v>13768</v>
      </c>
      <c r="C10" s="13">
        <v>21776</v>
      </c>
      <c r="D10" s="13">
        <v>21544</v>
      </c>
      <c r="E10" s="13">
        <v>2397</v>
      </c>
      <c r="F10" s="13">
        <v>9909</v>
      </c>
      <c r="G10" s="13">
        <v>10975</v>
      </c>
      <c r="H10" s="13">
        <v>8793</v>
      </c>
      <c r="I10" s="13">
        <v>5500</v>
      </c>
      <c r="J10" s="13">
        <v>7878</v>
      </c>
      <c r="K10" s="13">
        <v>1403</v>
      </c>
      <c r="L10" s="13">
        <v>3131</v>
      </c>
      <c r="M10" s="13">
        <v>4959</v>
      </c>
      <c r="N10" s="13">
        <v>12080</v>
      </c>
      <c r="O10" s="11">
        <f t="shared" si="2"/>
        <v>124113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56832</v>
      </c>
      <c r="C12" s="17">
        <f t="shared" si="4"/>
        <v>84243</v>
      </c>
      <c r="D12" s="17">
        <f t="shared" si="4"/>
        <v>83223</v>
      </c>
      <c r="E12" s="17">
        <f>SUM(E13:E15)</f>
        <v>7515</v>
      </c>
      <c r="F12" s="17">
        <f>SUM(F13:F15)</f>
        <v>41675</v>
      </c>
      <c r="G12" s="17">
        <f t="shared" si="4"/>
        <v>47479</v>
      </c>
      <c r="H12" s="17">
        <f t="shared" si="4"/>
        <v>43330</v>
      </c>
      <c r="I12" s="17">
        <f t="shared" si="4"/>
        <v>36239</v>
      </c>
      <c r="J12" s="17">
        <f t="shared" si="4"/>
        <v>63804</v>
      </c>
      <c r="K12" s="17">
        <f t="shared" si="4"/>
        <v>13667</v>
      </c>
      <c r="L12" s="17">
        <f t="shared" si="4"/>
        <v>19400</v>
      </c>
      <c r="M12" s="17">
        <f t="shared" si="4"/>
        <v>43724</v>
      </c>
      <c r="N12" s="17">
        <f t="shared" si="4"/>
        <v>49354</v>
      </c>
      <c r="O12" s="11">
        <f t="shared" si="2"/>
        <v>590485</v>
      </c>
      <c r="P12"/>
      <c r="Q12"/>
      <c r="R12"/>
    </row>
    <row r="13" spans="1:18" s="61" customFormat="1" ht="17.25" customHeight="1">
      <c r="A13" s="66" t="s">
        <v>16</v>
      </c>
      <c r="B13" s="67">
        <v>24252</v>
      </c>
      <c r="C13" s="67">
        <v>38599</v>
      </c>
      <c r="D13" s="67">
        <v>38864</v>
      </c>
      <c r="E13" s="67">
        <v>3770</v>
      </c>
      <c r="F13" s="67">
        <v>19968</v>
      </c>
      <c r="G13" s="67">
        <v>21553</v>
      </c>
      <c r="H13" s="67">
        <v>17683</v>
      </c>
      <c r="I13" s="67">
        <v>16336</v>
      </c>
      <c r="J13" s="67">
        <v>24172</v>
      </c>
      <c r="K13" s="67">
        <v>4735</v>
      </c>
      <c r="L13" s="67">
        <v>7528</v>
      </c>
      <c r="M13" s="67">
        <v>18060</v>
      </c>
      <c r="N13" s="67">
        <v>19324</v>
      </c>
      <c r="O13" s="68">
        <f t="shared" si="2"/>
        <v>254844</v>
      </c>
      <c r="P13" s="69"/>
      <c r="Q13" s="70"/>
      <c r="R13"/>
    </row>
    <row r="14" spans="1:18" s="61" customFormat="1" ht="17.25" customHeight="1">
      <c r="A14" s="66" t="s">
        <v>17</v>
      </c>
      <c r="B14" s="67">
        <v>30524</v>
      </c>
      <c r="C14" s="67">
        <v>42488</v>
      </c>
      <c r="D14" s="67">
        <v>42045</v>
      </c>
      <c r="E14" s="67">
        <v>3486</v>
      </c>
      <c r="F14" s="67">
        <v>20609</v>
      </c>
      <c r="G14" s="67">
        <v>24256</v>
      </c>
      <c r="H14" s="67">
        <v>24318</v>
      </c>
      <c r="I14" s="67">
        <v>18946</v>
      </c>
      <c r="J14" s="67">
        <v>37927</v>
      </c>
      <c r="K14" s="67">
        <v>8679</v>
      </c>
      <c r="L14" s="67">
        <v>11347</v>
      </c>
      <c r="M14" s="67">
        <v>24635</v>
      </c>
      <c r="N14" s="67">
        <v>27596</v>
      </c>
      <c r="O14" s="68">
        <f t="shared" si="2"/>
        <v>316856</v>
      </c>
      <c r="P14" s="69"/>
      <c r="Q14"/>
      <c r="R14"/>
    </row>
    <row r="15" spans="1:18" ht="17.25" customHeight="1">
      <c r="A15" s="14" t="s">
        <v>18</v>
      </c>
      <c r="B15" s="13">
        <v>2056</v>
      </c>
      <c r="C15" s="13">
        <v>3156</v>
      </c>
      <c r="D15" s="13">
        <v>2314</v>
      </c>
      <c r="E15" s="13">
        <v>259</v>
      </c>
      <c r="F15" s="13">
        <v>1098</v>
      </c>
      <c r="G15" s="13">
        <v>1670</v>
      </c>
      <c r="H15" s="13">
        <v>1329</v>
      </c>
      <c r="I15" s="13">
        <v>957</v>
      </c>
      <c r="J15" s="13">
        <v>1705</v>
      </c>
      <c r="K15" s="13">
        <v>253</v>
      </c>
      <c r="L15" s="13">
        <v>525</v>
      </c>
      <c r="M15" s="13">
        <v>1029</v>
      </c>
      <c r="N15" s="13">
        <v>2434</v>
      </c>
      <c r="O15" s="11">
        <f t="shared" si="2"/>
        <v>18785</v>
      </c>
      <c r="P15"/>
      <c r="Q15"/>
      <c r="R15"/>
    </row>
    <row r="16" spans="1:15" ht="17.25" customHeight="1">
      <c r="A16" s="15" t="s">
        <v>31</v>
      </c>
      <c r="B16" s="13">
        <f>B17+B18+B19</f>
        <v>4003</v>
      </c>
      <c r="C16" s="13">
        <f aca="true" t="shared" si="5" ref="C16:N16">C17+C18+C19</f>
        <v>5656</v>
      </c>
      <c r="D16" s="13">
        <f t="shared" si="5"/>
        <v>5637</v>
      </c>
      <c r="E16" s="13">
        <f>E17+E18+E19</f>
        <v>639</v>
      </c>
      <c r="F16" s="13">
        <f>F17+F18+F19</f>
        <v>2857</v>
      </c>
      <c r="G16" s="13">
        <f t="shared" si="5"/>
        <v>2923</v>
      </c>
      <c r="H16" s="13">
        <f t="shared" si="5"/>
        <v>2960</v>
      </c>
      <c r="I16" s="13">
        <f t="shared" si="5"/>
        <v>2799</v>
      </c>
      <c r="J16" s="13">
        <f t="shared" si="5"/>
        <v>4494</v>
      </c>
      <c r="K16" s="13">
        <f t="shared" si="5"/>
        <v>1028</v>
      </c>
      <c r="L16" s="13">
        <f t="shared" si="5"/>
        <v>1353</v>
      </c>
      <c r="M16" s="13">
        <f t="shared" si="5"/>
        <v>3456</v>
      </c>
      <c r="N16" s="13">
        <f t="shared" si="5"/>
        <v>3132</v>
      </c>
      <c r="O16" s="11">
        <f t="shared" si="2"/>
        <v>40937</v>
      </c>
    </row>
    <row r="17" spans="1:18" ht="17.25" customHeight="1">
      <c r="A17" s="14" t="s">
        <v>32</v>
      </c>
      <c r="B17" s="13">
        <v>3998</v>
      </c>
      <c r="C17" s="13">
        <v>5652</v>
      </c>
      <c r="D17" s="13">
        <v>5632</v>
      </c>
      <c r="E17" s="13">
        <v>639</v>
      </c>
      <c r="F17" s="13">
        <v>2855</v>
      </c>
      <c r="G17" s="13">
        <v>2919</v>
      </c>
      <c r="H17" s="13">
        <v>2957</v>
      </c>
      <c r="I17" s="13">
        <v>2794</v>
      </c>
      <c r="J17" s="13">
        <v>4489</v>
      </c>
      <c r="K17" s="13">
        <v>1027</v>
      </c>
      <c r="L17" s="13">
        <v>1351</v>
      </c>
      <c r="M17" s="13">
        <v>3448</v>
      </c>
      <c r="N17" s="13">
        <v>3130</v>
      </c>
      <c r="O17" s="11">
        <f t="shared" si="2"/>
        <v>40891</v>
      </c>
      <c r="P17"/>
      <c r="Q17"/>
      <c r="R17"/>
    </row>
    <row r="18" spans="1:18" ht="17.25" customHeight="1">
      <c r="A18" s="14" t="s">
        <v>33</v>
      </c>
      <c r="B18" s="13">
        <v>2</v>
      </c>
      <c r="C18" s="13">
        <v>3</v>
      </c>
      <c r="D18" s="13">
        <v>3</v>
      </c>
      <c r="E18" s="13">
        <v>0</v>
      </c>
      <c r="F18" s="13">
        <v>2</v>
      </c>
      <c r="G18" s="13">
        <v>3</v>
      </c>
      <c r="H18" s="13">
        <v>0</v>
      </c>
      <c r="I18" s="13">
        <v>2</v>
      </c>
      <c r="J18" s="13">
        <v>3</v>
      </c>
      <c r="K18" s="13">
        <v>1</v>
      </c>
      <c r="L18" s="13">
        <v>2</v>
      </c>
      <c r="M18" s="13">
        <v>2</v>
      </c>
      <c r="N18" s="13">
        <v>2</v>
      </c>
      <c r="O18" s="11">
        <f t="shared" si="2"/>
        <v>25</v>
      </c>
      <c r="P18"/>
      <c r="Q18"/>
      <c r="R18"/>
    </row>
    <row r="19" spans="1:18" ht="17.25" customHeight="1">
      <c r="A19" s="14" t="s">
        <v>34</v>
      </c>
      <c r="B19" s="13">
        <v>3</v>
      </c>
      <c r="C19" s="13">
        <v>1</v>
      </c>
      <c r="D19" s="13">
        <v>2</v>
      </c>
      <c r="E19" s="13">
        <v>0</v>
      </c>
      <c r="F19" s="13">
        <v>0</v>
      </c>
      <c r="G19" s="13">
        <v>1</v>
      </c>
      <c r="H19" s="13">
        <v>3</v>
      </c>
      <c r="I19" s="13">
        <v>3</v>
      </c>
      <c r="J19" s="13">
        <v>2</v>
      </c>
      <c r="K19" s="13">
        <v>0</v>
      </c>
      <c r="L19" s="13">
        <v>0</v>
      </c>
      <c r="M19" s="13">
        <v>6</v>
      </c>
      <c r="N19" s="13">
        <v>0</v>
      </c>
      <c r="O19" s="11">
        <f t="shared" si="2"/>
        <v>21</v>
      </c>
      <c r="P19"/>
      <c r="Q19"/>
      <c r="R19"/>
    </row>
    <row r="20" spans="1:18" ht="17.25" customHeight="1">
      <c r="A20" s="16" t="s">
        <v>19</v>
      </c>
      <c r="B20" s="11">
        <f>+B21+B22+B23</f>
        <v>36464</v>
      </c>
      <c r="C20" s="11">
        <f aca="true" t="shared" si="6" ref="C20:N20">+C21+C22+C23</f>
        <v>45780</v>
      </c>
      <c r="D20" s="11">
        <f t="shared" si="6"/>
        <v>55737</v>
      </c>
      <c r="E20" s="11">
        <f>+E21+E22+E23</f>
        <v>5639</v>
      </c>
      <c r="F20" s="11">
        <f>+F21+F22+F23</f>
        <v>23884</v>
      </c>
      <c r="G20" s="11">
        <f t="shared" si="6"/>
        <v>24746</v>
      </c>
      <c r="H20" s="11">
        <f t="shared" si="6"/>
        <v>25441</v>
      </c>
      <c r="I20" s="11">
        <f t="shared" si="6"/>
        <v>32923</v>
      </c>
      <c r="J20" s="11">
        <f t="shared" si="6"/>
        <v>42994</v>
      </c>
      <c r="K20" s="11">
        <f t="shared" si="6"/>
        <v>9058</v>
      </c>
      <c r="L20" s="11">
        <f t="shared" si="6"/>
        <v>12635</v>
      </c>
      <c r="M20" s="11">
        <f t="shared" si="6"/>
        <v>33448</v>
      </c>
      <c r="N20" s="11">
        <f t="shared" si="6"/>
        <v>24123</v>
      </c>
      <c r="O20" s="11">
        <f t="shared" si="2"/>
        <v>372872</v>
      </c>
      <c r="P20"/>
      <c r="Q20"/>
      <c r="R20"/>
    </row>
    <row r="21" spans="1:18" s="61" customFormat="1" ht="17.25" customHeight="1">
      <c r="A21" s="55" t="s">
        <v>20</v>
      </c>
      <c r="B21" s="67">
        <v>21615</v>
      </c>
      <c r="C21" s="67">
        <v>28965</v>
      </c>
      <c r="D21" s="67">
        <v>35208</v>
      </c>
      <c r="E21" s="67">
        <v>3927</v>
      </c>
      <c r="F21" s="67">
        <v>15035</v>
      </c>
      <c r="G21" s="67">
        <v>16117</v>
      </c>
      <c r="H21" s="67">
        <v>14844</v>
      </c>
      <c r="I21" s="67">
        <v>19877</v>
      </c>
      <c r="J21" s="67">
        <v>22731</v>
      </c>
      <c r="K21" s="67">
        <v>5202</v>
      </c>
      <c r="L21" s="67">
        <v>6826</v>
      </c>
      <c r="M21" s="67">
        <v>17987</v>
      </c>
      <c r="N21" s="67">
        <v>14530</v>
      </c>
      <c r="O21" s="68">
        <f t="shared" si="2"/>
        <v>222864</v>
      </c>
      <c r="P21" s="69"/>
      <c r="Q21"/>
      <c r="R21"/>
    </row>
    <row r="22" spans="1:18" s="61" customFormat="1" ht="17.25" customHeight="1">
      <c r="A22" s="55" t="s">
        <v>21</v>
      </c>
      <c r="B22" s="67">
        <v>13903</v>
      </c>
      <c r="C22" s="67">
        <v>15518</v>
      </c>
      <c r="D22" s="67">
        <v>19323</v>
      </c>
      <c r="E22" s="67">
        <v>1565</v>
      </c>
      <c r="F22" s="67">
        <v>8323</v>
      </c>
      <c r="G22" s="67">
        <v>8016</v>
      </c>
      <c r="H22" s="67">
        <v>10000</v>
      </c>
      <c r="I22" s="67">
        <v>12406</v>
      </c>
      <c r="J22" s="67">
        <v>19355</v>
      </c>
      <c r="K22" s="67">
        <v>3698</v>
      </c>
      <c r="L22" s="67">
        <v>5529</v>
      </c>
      <c r="M22" s="67">
        <v>14784</v>
      </c>
      <c r="N22" s="67">
        <v>8844</v>
      </c>
      <c r="O22" s="68">
        <f t="shared" si="2"/>
        <v>141264</v>
      </c>
      <c r="P22" s="69"/>
      <c r="Q22"/>
      <c r="R22"/>
    </row>
    <row r="23" spans="1:18" ht="17.25" customHeight="1">
      <c r="A23" s="12" t="s">
        <v>22</v>
      </c>
      <c r="B23" s="13">
        <v>946</v>
      </c>
      <c r="C23" s="13">
        <v>1297</v>
      </c>
      <c r="D23" s="13">
        <v>1206</v>
      </c>
      <c r="E23" s="13">
        <v>147</v>
      </c>
      <c r="F23" s="13">
        <v>526</v>
      </c>
      <c r="G23" s="13">
        <v>613</v>
      </c>
      <c r="H23" s="13">
        <v>597</v>
      </c>
      <c r="I23" s="13">
        <v>640</v>
      </c>
      <c r="J23" s="13">
        <v>908</v>
      </c>
      <c r="K23" s="13">
        <v>158</v>
      </c>
      <c r="L23" s="13">
        <v>280</v>
      </c>
      <c r="M23" s="13">
        <v>677</v>
      </c>
      <c r="N23" s="13">
        <v>749</v>
      </c>
      <c r="O23" s="11">
        <f t="shared" si="2"/>
        <v>8744</v>
      </c>
      <c r="P23"/>
      <c r="Q23"/>
      <c r="R23"/>
    </row>
    <row r="24" spans="1:18" ht="17.25" customHeight="1">
      <c r="A24" s="16" t="s">
        <v>23</v>
      </c>
      <c r="B24" s="13">
        <f>+B25+B26</f>
        <v>36109</v>
      </c>
      <c r="C24" s="13">
        <f aca="true" t="shared" si="7" ref="C24:N24">+C25+C26</f>
        <v>52806</v>
      </c>
      <c r="D24" s="13">
        <f t="shared" si="7"/>
        <v>60028</v>
      </c>
      <c r="E24" s="13">
        <f>+E25+E26</f>
        <v>7424</v>
      </c>
      <c r="F24" s="13">
        <f>+F25+F26</f>
        <v>29956</v>
      </c>
      <c r="G24" s="13">
        <f t="shared" si="7"/>
        <v>30427</v>
      </c>
      <c r="H24" s="13">
        <f t="shared" si="7"/>
        <v>24425</v>
      </c>
      <c r="I24" s="13">
        <f t="shared" si="7"/>
        <v>18604</v>
      </c>
      <c r="J24" s="13">
        <f t="shared" si="7"/>
        <v>24409</v>
      </c>
      <c r="K24" s="13">
        <f t="shared" si="7"/>
        <v>4045</v>
      </c>
      <c r="L24" s="13">
        <f t="shared" si="7"/>
        <v>7207</v>
      </c>
      <c r="M24" s="13">
        <f t="shared" si="7"/>
        <v>17618</v>
      </c>
      <c r="N24" s="13">
        <f t="shared" si="7"/>
        <v>21047</v>
      </c>
      <c r="O24" s="11">
        <f t="shared" si="2"/>
        <v>334105</v>
      </c>
      <c r="P24" s="45"/>
      <c r="Q24"/>
      <c r="R24"/>
    </row>
    <row r="25" spans="1:18" ht="17.25" customHeight="1">
      <c r="A25" s="12" t="s">
        <v>36</v>
      </c>
      <c r="B25" s="13">
        <v>26406</v>
      </c>
      <c r="C25" s="13">
        <v>38798</v>
      </c>
      <c r="D25" s="13">
        <v>45428</v>
      </c>
      <c r="E25" s="13">
        <v>6159</v>
      </c>
      <c r="F25" s="13">
        <v>21106</v>
      </c>
      <c r="G25" s="13">
        <v>23202</v>
      </c>
      <c r="H25" s="13">
        <v>17941</v>
      </c>
      <c r="I25" s="13">
        <v>13104</v>
      </c>
      <c r="J25" s="13">
        <v>18456</v>
      </c>
      <c r="K25" s="13">
        <v>3087</v>
      </c>
      <c r="L25" s="13">
        <v>5380</v>
      </c>
      <c r="M25" s="13">
        <v>12324</v>
      </c>
      <c r="N25" s="13">
        <v>15596</v>
      </c>
      <c r="O25" s="11">
        <f t="shared" si="2"/>
        <v>246987</v>
      </c>
      <c r="P25" s="44"/>
      <c r="Q25"/>
      <c r="R25"/>
    </row>
    <row r="26" spans="1:18" ht="17.25" customHeight="1">
      <c r="A26" s="12" t="s">
        <v>37</v>
      </c>
      <c r="B26" s="13">
        <v>9703</v>
      </c>
      <c r="C26" s="13">
        <v>14008</v>
      </c>
      <c r="D26" s="13">
        <v>14600</v>
      </c>
      <c r="E26" s="13">
        <v>1265</v>
      </c>
      <c r="F26" s="13">
        <v>8850</v>
      </c>
      <c r="G26" s="13">
        <v>7225</v>
      </c>
      <c r="H26" s="13">
        <v>6484</v>
      </c>
      <c r="I26" s="13">
        <v>5500</v>
      </c>
      <c r="J26" s="13">
        <v>5953</v>
      </c>
      <c r="K26" s="13">
        <v>958</v>
      </c>
      <c r="L26" s="13">
        <v>1827</v>
      </c>
      <c r="M26" s="13">
        <v>5294</v>
      </c>
      <c r="N26" s="13">
        <v>5451</v>
      </c>
      <c r="O26" s="11">
        <f t="shared" si="2"/>
        <v>87118</v>
      </c>
      <c r="P26" s="44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489</v>
      </c>
      <c r="O27" s="11">
        <f t="shared" si="2"/>
        <v>489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5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5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2.9049</v>
      </c>
      <c r="K31" s="32">
        <f t="shared" si="8"/>
        <v>3.0491</v>
      </c>
      <c r="L31" s="32">
        <f t="shared" si="8"/>
        <v>2.7332</v>
      </c>
      <c r="M31" s="32">
        <f t="shared" si="8"/>
        <v>2.8434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2.9049</v>
      </c>
      <c r="K32" s="32">
        <v>3.0491</v>
      </c>
      <c r="L32" s="32">
        <v>2.7332</v>
      </c>
      <c r="M32" s="32">
        <v>2.8434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1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2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32297.02</v>
      </c>
      <c r="O37" s="23">
        <f>SUM(B37:N37)</f>
        <v>32297.02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2606.52</v>
      </c>
      <c r="K41" s="23">
        <f t="shared" si="9"/>
        <v>1343.92</v>
      </c>
      <c r="L41" s="23">
        <f t="shared" si="9"/>
        <v>1224.08</v>
      </c>
      <c r="M41" s="23">
        <f t="shared" si="9"/>
        <v>2255.56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2">
        <v>0</v>
      </c>
      <c r="C42" s="62">
        <v>0</v>
      </c>
      <c r="D42" s="62">
        <v>0</v>
      </c>
      <c r="E42" s="11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/>
      <c r="L42" s="62"/>
      <c r="M42" s="62"/>
      <c r="N42" s="62">
        <v>0</v>
      </c>
      <c r="O42" s="62">
        <v>0</v>
      </c>
    </row>
    <row r="43" spans="1:15" ht="17.25" customHeight="1">
      <c r="A43" s="12" t="s">
        <v>49</v>
      </c>
      <c r="B43" s="62">
        <v>0</v>
      </c>
      <c r="C43" s="62">
        <v>0</v>
      </c>
      <c r="D43" s="62">
        <v>0</v>
      </c>
      <c r="E43" s="11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/>
      <c r="L43" s="62"/>
      <c r="M43" s="62"/>
      <c r="N43" s="62">
        <v>0</v>
      </c>
      <c r="O43" s="62">
        <v>0</v>
      </c>
    </row>
    <row r="44" spans="1:15" ht="17.25" customHeight="1">
      <c r="A44" s="12" t="s">
        <v>50</v>
      </c>
      <c r="B44" s="62">
        <v>0</v>
      </c>
      <c r="C44" s="62">
        <v>0</v>
      </c>
      <c r="D44" s="62">
        <v>0</v>
      </c>
      <c r="E44" s="11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/>
      <c r="L44" s="62"/>
      <c r="M44" s="62"/>
      <c r="N44" s="62">
        <v>0</v>
      </c>
      <c r="O44" s="62">
        <v>0</v>
      </c>
    </row>
    <row r="45" spans="1:15" ht="17.25" customHeight="1">
      <c r="A45" s="53" t="s">
        <v>51</v>
      </c>
      <c r="B45" s="54">
        <f>ROUND(B46*B47,2)</f>
        <v>4091.68</v>
      </c>
      <c r="C45" s="54">
        <f>ROUND(C46*C47,2)</f>
        <v>5773.72</v>
      </c>
      <c r="D45" s="54">
        <f aca="true" t="shared" si="10" ref="D45:N45">ROUND(D46*D47,2)</f>
        <v>6385.76</v>
      </c>
      <c r="E45" s="11">
        <f t="shared" si="10"/>
        <v>0</v>
      </c>
      <c r="F45" s="54">
        <f t="shared" si="10"/>
        <v>2217.04</v>
      </c>
      <c r="G45" s="54">
        <f t="shared" si="10"/>
        <v>3445.4</v>
      </c>
      <c r="H45" s="54">
        <f t="shared" si="10"/>
        <v>1904.6</v>
      </c>
      <c r="I45" s="54">
        <f t="shared" si="10"/>
        <v>3376.92</v>
      </c>
      <c r="J45" s="54">
        <f t="shared" si="10"/>
        <v>2606.52</v>
      </c>
      <c r="K45" s="54">
        <f t="shared" si="10"/>
        <v>1343.92</v>
      </c>
      <c r="L45" s="54">
        <f t="shared" si="10"/>
        <v>1224.08</v>
      </c>
      <c r="M45" s="54">
        <f t="shared" si="10"/>
        <v>2255.56</v>
      </c>
      <c r="N45" s="54">
        <f t="shared" si="10"/>
        <v>3715.04</v>
      </c>
      <c r="O45" s="23">
        <f>SUM(B45:N45)</f>
        <v>38340.240000000005</v>
      </c>
    </row>
    <row r="46" spans="1:18" ht="17.25" customHeight="1">
      <c r="A46" s="55" t="s">
        <v>52</v>
      </c>
      <c r="B46" s="56">
        <v>956</v>
      </c>
      <c r="C46" s="56">
        <v>1349</v>
      </c>
      <c r="D46" s="56">
        <v>1492</v>
      </c>
      <c r="E46" s="11">
        <v>0</v>
      </c>
      <c r="F46" s="56">
        <v>518</v>
      </c>
      <c r="G46" s="56">
        <v>805</v>
      </c>
      <c r="H46" s="56">
        <v>445</v>
      </c>
      <c r="I46" s="56">
        <v>789</v>
      </c>
      <c r="J46" s="56">
        <v>609</v>
      </c>
      <c r="K46" s="56">
        <v>314</v>
      </c>
      <c r="L46" s="56">
        <v>286</v>
      </c>
      <c r="M46" s="56">
        <v>527</v>
      </c>
      <c r="N46" s="56">
        <v>868</v>
      </c>
      <c r="O46" s="56">
        <f>SUM(B46:N46)</f>
        <v>8958</v>
      </c>
      <c r="P46"/>
      <c r="Q46"/>
      <c r="R46"/>
    </row>
    <row r="47" spans="1:18" ht="17.25" customHeight="1">
      <c r="A47" s="55" t="s">
        <v>53</v>
      </c>
      <c r="B47" s="54">
        <v>4.28</v>
      </c>
      <c r="C47" s="54">
        <v>4.28</v>
      </c>
      <c r="D47" s="54">
        <v>4.28</v>
      </c>
      <c r="E47" s="11">
        <v>0</v>
      </c>
      <c r="F47" s="54">
        <v>4.28</v>
      </c>
      <c r="G47" s="54">
        <v>4.28</v>
      </c>
      <c r="H47" s="54">
        <v>4.28</v>
      </c>
      <c r="I47" s="54">
        <v>4.28</v>
      </c>
      <c r="J47" s="54">
        <v>4.28</v>
      </c>
      <c r="K47" s="54">
        <v>4.28</v>
      </c>
      <c r="L47" s="54">
        <v>4.28</v>
      </c>
      <c r="M47" s="54">
        <v>4.28</v>
      </c>
      <c r="N47" s="54">
        <v>4.28</v>
      </c>
      <c r="O47" s="54">
        <v>4.28</v>
      </c>
      <c r="P47" s="49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483588.88</v>
      </c>
      <c r="C49" s="22">
        <f aca="true" t="shared" si="11" ref="C49:N49">+C50+C62</f>
        <v>770579.12</v>
      </c>
      <c r="D49" s="22">
        <f t="shared" si="11"/>
        <v>889328.9</v>
      </c>
      <c r="E49" s="22">
        <f t="shared" si="11"/>
        <v>124651.22</v>
      </c>
      <c r="F49" s="22">
        <f t="shared" si="11"/>
        <v>371210.16</v>
      </c>
      <c r="G49" s="22">
        <f t="shared" si="11"/>
        <v>418193.8900000001</v>
      </c>
      <c r="H49" s="22">
        <f t="shared" si="11"/>
        <v>388982.49999999994</v>
      </c>
      <c r="I49" s="22">
        <f>+I50+I62</f>
        <v>341225.69</v>
      </c>
      <c r="J49" s="22">
        <f t="shared" si="11"/>
        <v>428210.07</v>
      </c>
      <c r="K49" s="22">
        <f>+K50+K62</f>
        <v>91893.33</v>
      </c>
      <c r="L49" s="22">
        <f>+L50+L62</f>
        <v>128575.56999999999</v>
      </c>
      <c r="M49" s="22">
        <f>+M50+M62</f>
        <v>297172.1</v>
      </c>
      <c r="N49" s="22">
        <f t="shared" si="11"/>
        <v>407208.27999999997</v>
      </c>
      <c r="O49" s="22">
        <f>SUM(B49:N49)</f>
        <v>5140819.710000001</v>
      </c>
      <c r="P49"/>
      <c r="Q49"/>
      <c r="R49"/>
    </row>
    <row r="50" spans="1:18" ht="17.25" customHeight="1">
      <c r="A50" s="16" t="s">
        <v>55</v>
      </c>
      <c r="B50" s="23">
        <f>SUM(B51:B61)</f>
        <v>466871.89</v>
      </c>
      <c r="C50" s="23">
        <f aca="true" t="shared" si="12" ref="C50:N50">SUM(C51:C61)</f>
        <v>747427.35</v>
      </c>
      <c r="D50" s="23">
        <f t="shared" si="12"/>
        <v>880732.5</v>
      </c>
      <c r="E50" s="23">
        <f t="shared" si="12"/>
        <v>124651.22</v>
      </c>
      <c r="F50" s="23">
        <f t="shared" si="12"/>
        <v>358678.08999999997</v>
      </c>
      <c r="G50" s="23">
        <f t="shared" si="12"/>
        <v>395111.68000000005</v>
      </c>
      <c r="H50" s="23">
        <f t="shared" si="12"/>
        <v>388982.49999999994</v>
      </c>
      <c r="I50" s="23">
        <f>SUM(I51:I61)</f>
        <v>332486</v>
      </c>
      <c r="J50" s="23">
        <f t="shared" si="12"/>
        <v>419689.16000000003</v>
      </c>
      <c r="K50" s="23">
        <f>SUM(K51:K61)</f>
        <v>90380.69</v>
      </c>
      <c r="L50" s="23">
        <f>SUM(L51:L61)</f>
        <v>120735.98</v>
      </c>
      <c r="M50" s="23">
        <f>SUM(M51:M61)</f>
        <v>295708.66</v>
      </c>
      <c r="N50" s="23">
        <f t="shared" si="12"/>
        <v>393714.23</v>
      </c>
      <c r="O50" s="23">
        <f>SUM(B50:N50)</f>
        <v>5015169.950000001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462780.21</v>
      </c>
      <c r="C51" s="23">
        <f t="shared" si="13"/>
        <v>741653.63</v>
      </c>
      <c r="D51" s="23">
        <f t="shared" si="13"/>
        <v>874346.74</v>
      </c>
      <c r="E51" s="23">
        <f t="shared" si="13"/>
        <v>124651.22</v>
      </c>
      <c r="F51" s="23">
        <f t="shared" si="13"/>
        <v>356461.05</v>
      </c>
      <c r="G51" s="23">
        <f t="shared" si="13"/>
        <v>391666.28</v>
      </c>
      <c r="H51" s="23">
        <f t="shared" si="13"/>
        <v>384470.17</v>
      </c>
      <c r="I51" s="23">
        <f t="shared" si="13"/>
        <v>329109.08</v>
      </c>
      <c r="J51" s="23">
        <f t="shared" si="13"/>
        <v>417082.64</v>
      </c>
      <c r="K51" s="23">
        <f t="shared" si="13"/>
        <v>89036.77</v>
      </c>
      <c r="L51" s="23">
        <f t="shared" si="13"/>
        <v>119511.9</v>
      </c>
      <c r="M51" s="23">
        <f t="shared" si="13"/>
        <v>293453.1</v>
      </c>
      <c r="N51" s="23">
        <f t="shared" si="13"/>
        <v>357702.17</v>
      </c>
      <c r="O51" s="23">
        <f>SUM(B51:N51)</f>
        <v>4941924.96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7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32297.02</v>
      </c>
      <c r="O55" s="23">
        <f>SUM(B55:N55)</f>
        <v>32297.02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2606.52</v>
      </c>
      <c r="K57" s="36">
        <v>1343.92</v>
      </c>
      <c r="L57" s="36">
        <v>1224.08</v>
      </c>
      <c r="M57" s="36">
        <v>2255.56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2607.73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2607.73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54169.46</v>
      </c>
      <c r="P61"/>
      <c r="Q61"/>
      <c r="R61"/>
    </row>
    <row r="62" spans="1:18" ht="17.25" customHeight="1">
      <c r="A62" s="16" t="s">
        <v>66</v>
      </c>
      <c r="B62" s="36">
        <v>16716.99</v>
      </c>
      <c r="C62" s="36">
        <v>23151.77</v>
      </c>
      <c r="D62" s="36">
        <v>8596.4</v>
      </c>
      <c r="E62" s="19">
        <v>0</v>
      </c>
      <c r="F62" s="36">
        <v>12532.07</v>
      </c>
      <c r="G62" s="36">
        <v>23082.21</v>
      </c>
      <c r="H62" s="36">
        <v>0</v>
      </c>
      <c r="I62" s="36">
        <v>8739.69</v>
      </c>
      <c r="J62" s="36">
        <v>8520.91</v>
      </c>
      <c r="K62" s="36">
        <v>1512.64</v>
      </c>
      <c r="L62" s="36">
        <v>7839.59</v>
      </c>
      <c r="M62" s="36">
        <v>1463.44</v>
      </c>
      <c r="N62" s="36">
        <v>13494.05</v>
      </c>
      <c r="O62" s="36">
        <f>SUM(B62:N62)</f>
        <v>125649.76000000001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3"/>
      <c r="B64" s="50">
        <v>0</v>
      </c>
      <c r="C64" s="50">
        <v>0</v>
      </c>
      <c r="D64" s="50">
        <v>0</v>
      </c>
      <c r="E64" s="50"/>
      <c r="F64" s="50"/>
      <c r="G64" s="50">
        <v>0</v>
      </c>
      <c r="H64" s="50">
        <v>0</v>
      </c>
      <c r="I64" s="50"/>
      <c r="J64" s="50">
        <v>0</v>
      </c>
      <c r="K64" s="50"/>
      <c r="L64" s="50"/>
      <c r="M64" s="50"/>
      <c r="N64" s="50">
        <v>0</v>
      </c>
      <c r="O64" s="50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-59202.4</v>
      </c>
      <c r="C66" s="35">
        <f t="shared" si="14"/>
        <v>-93656.83</v>
      </c>
      <c r="D66" s="35">
        <f t="shared" si="14"/>
        <v>-93706.95</v>
      </c>
      <c r="E66" s="35">
        <f t="shared" si="14"/>
        <v>-59757.64</v>
      </c>
      <c r="F66" s="35">
        <f t="shared" si="14"/>
        <v>-42608.7</v>
      </c>
      <c r="G66" s="35">
        <f t="shared" si="14"/>
        <v>-47192.5</v>
      </c>
      <c r="H66" s="35">
        <f t="shared" si="14"/>
        <v>-38212.05</v>
      </c>
      <c r="I66" s="35">
        <f t="shared" si="14"/>
        <v>-23650</v>
      </c>
      <c r="J66" s="35">
        <f t="shared" si="14"/>
        <v>-33875.4</v>
      </c>
      <c r="K66" s="35">
        <f t="shared" si="14"/>
        <v>-6032.9</v>
      </c>
      <c r="L66" s="35">
        <f t="shared" si="14"/>
        <v>-13463.3</v>
      </c>
      <c r="M66" s="35">
        <f t="shared" si="14"/>
        <v>-21323.7</v>
      </c>
      <c r="N66" s="35">
        <f t="shared" si="14"/>
        <v>-51944</v>
      </c>
      <c r="O66" s="35">
        <f aca="true" t="shared" si="15" ref="O66:O74">SUM(B66:N66)</f>
        <v>-584626.37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-59202.4</v>
      </c>
      <c r="C67" s="35">
        <f t="shared" si="16"/>
        <v>-93636.8</v>
      </c>
      <c r="D67" s="35">
        <f t="shared" si="16"/>
        <v>-92639.2</v>
      </c>
      <c r="E67" s="35">
        <f t="shared" si="16"/>
        <v>-10307.1</v>
      </c>
      <c r="F67" s="35">
        <f t="shared" si="16"/>
        <v>-42608.7</v>
      </c>
      <c r="G67" s="35">
        <f t="shared" si="16"/>
        <v>-47192.5</v>
      </c>
      <c r="H67" s="35">
        <f t="shared" si="16"/>
        <v>-37831.4</v>
      </c>
      <c r="I67" s="35">
        <f t="shared" si="16"/>
        <v>-23650</v>
      </c>
      <c r="J67" s="35">
        <f t="shared" si="16"/>
        <v>-33875.4</v>
      </c>
      <c r="K67" s="35">
        <f t="shared" si="16"/>
        <v>-6032.9</v>
      </c>
      <c r="L67" s="35">
        <f t="shared" si="16"/>
        <v>-13463.3</v>
      </c>
      <c r="M67" s="35">
        <f t="shared" si="16"/>
        <v>-21323.7</v>
      </c>
      <c r="N67" s="35">
        <f t="shared" si="16"/>
        <v>-51944</v>
      </c>
      <c r="O67" s="35">
        <f t="shared" si="15"/>
        <v>-533707.4000000001</v>
      </c>
      <c r="P67"/>
      <c r="Q67"/>
      <c r="R67"/>
    </row>
    <row r="68" spans="1:18" s="61" customFormat="1" ht="18.75" customHeight="1">
      <c r="A68" s="55" t="s">
        <v>139</v>
      </c>
      <c r="B68" s="58">
        <f>-ROUND(B9*$D$3,2)</f>
        <v>-59202.4</v>
      </c>
      <c r="C68" s="58">
        <f aca="true" t="shared" si="17" ref="C68:N68">-ROUND(C9*$D$3,2)</f>
        <v>-93636.8</v>
      </c>
      <c r="D68" s="58">
        <f t="shared" si="17"/>
        <v>-92639.2</v>
      </c>
      <c r="E68" s="58">
        <f t="shared" si="17"/>
        <v>-10307.1</v>
      </c>
      <c r="F68" s="58">
        <f t="shared" si="17"/>
        <v>-42608.7</v>
      </c>
      <c r="G68" s="58">
        <f t="shared" si="17"/>
        <v>-47192.5</v>
      </c>
      <c r="H68" s="58">
        <f>-ROUND((H9+H29)*$D$3,2)</f>
        <v>-37831.4</v>
      </c>
      <c r="I68" s="58">
        <f t="shared" si="17"/>
        <v>-23650</v>
      </c>
      <c r="J68" s="58">
        <f t="shared" si="17"/>
        <v>-33875.4</v>
      </c>
      <c r="K68" s="58">
        <f t="shared" si="17"/>
        <v>-6032.9</v>
      </c>
      <c r="L68" s="58">
        <f t="shared" si="17"/>
        <v>-13463.3</v>
      </c>
      <c r="M68" s="58">
        <f t="shared" si="17"/>
        <v>-21323.7</v>
      </c>
      <c r="N68" s="58">
        <f t="shared" si="17"/>
        <v>-51944</v>
      </c>
      <c r="O68" s="58">
        <f t="shared" si="15"/>
        <v>-533707.4000000001</v>
      </c>
      <c r="P68" s="71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35">
        <v>0</v>
      </c>
      <c r="C70" s="35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35">
        <v>0</v>
      </c>
      <c r="K70" s="19">
        <v>0</v>
      </c>
      <c r="L70" s="19">
        <v>0</v>
      </c>
      <c r="M70" s="19">
        <v>0</v>
      </c>
      <c r="N70" s="19">
        <v>0</v>
      </c>
      <c r="O70" s="35">
        <f t="shared" si="15"/>
        <v>0</v>
      </c>
      <c r="P70"/>
      <c r="Q70"/>
      <c r="R70"/>
    </row>
    <row r="71" spans="1:18" ht="18.75" customHeight="1">
      <c r="A71" s="12" t="s">
        <v>71</v>
      </c>
      <c r="B71" s="35">
        <v>0</v>
      </c>
      <c r="C71" s="35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35">
        <v>0</v>
      </c>
      <c r="K71" s="19">
        <v>0</v>
      </c>
      <c r="L71" s="19">
        <v>0</v>
      </c>
      <c r="M71" s="19">
        <v>0</v>
      </c>
      <c r="N71" s="19">
        <v>0</v>
      </c>
      <c r="O71" s="35">
        <f t="shared" si="15"/>
        <v>0</v>
      </c>
      <c r="P71"/>
      <c r="Q71"/>
      <c r="R71"/>
    </row>
    <row r="72" spans="1:18" ht="18.75" customHeight="1">
      <c r="A72" s="12" t="s">
        <v>72</v>
      </c>
      <c r="B72" s="35">
        <v>0</v>
      </c>
      <c r="C72" s="35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35">
        <v>0</v>
      </c>
      <c r="K72" s="19">
        <v>0</v>
      </c>
      <c r="L72" s="19">
        <v>0</v>
      </c>
      <c r="M72" s="19">
        <v>0</v>
      </c>
      <c r="N72" s="19">
        <v>0</v>
      </c>
      <c r="O72" s="35">
        <f t="shared" si="15"/>
        <v>0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1" customFormat="1" ht="18.75" customHeight="1">
      <c r="A74" s="16" t="s">
        <v>74</v>
      </c>
      <c r="B74" s="58">
        <f aca="true" t="shared" si="18" ref="B74:N74">SUM(B75:B110)</f>
        <v>0</v>
      </c>
      <c r="C74" s="58">
        <f t="shared" si="18"/>
        <v>-20.03</v>
      </c>
      <c r="D74" s="35">
        <f t="shared" si="18"/>
        <v>-1067.75</v>
      </c>
      <c r="E74" s="35">
        <f t="shared" si="18"/>
        <v>-49450.54</v>
      </c>
      <c r="F74" s="35">
        <f t="shared" si="18"/>
        <v>0</v>
      </c>
      <c r="G74" s="35">
        <f t="shared" si="18"/>
        <v>0</v>
      </c>
      <c r="H74" s="35">
        <f t="shared" si="18"/>
        <v>-380.65</v>
      </c>
      <c r="I74" s="35">
        <f t="shared" si="18"/>
        <v>0</v>
      </c>
      <c r="J74" s="35">
        <f t="shared" si="18"/>
        <v>0</v>
      </c>
      <c r="K74" s="35">
        <f t="shared" si="18"/>
        <v>0</v>
      </c>
      <c r="L74" s="35">
        <f t="shared" si="18"/>
        <v>0</v>
      </c>
      <c r="M74" s="35">
        <f t="shared" si="18"/>
        <v>0</v>
      </c>
      <c r="N74" s="58">
        <f t="shared" si="18"/>
        <v>0</v>
      </c>
      <c r="O74" s="58">
        <f t="shared" si="15"/>
        <v>-50918.97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8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-1067.75</v>
      </c>
      <c r="E77" s="35">
        <v>-2488.9</v>
      </c>
      <c r="F77" s="35">
        <v>0</v>
      </c>
      <c r="G77" s="19">
        <v>0</v>
      </c>
      <c r="H77" s="35">
        <v>-380.65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8">
        <f>SUM(B77:N77)</f>
        <v>-3937.3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35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0</v>
      </c>
      <c r="P78"/>
      <c r="Q78"/>
      <c r="R78"/>
    </row>
    <row r="79" spans="1:18" ht="18.75" customHeight="1">
      <c r="A79" s="34" t="s">
        <v>79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58">
        <f>SUM(B79:N79)</f>
        <v>0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8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7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7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7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7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7"/>
      <c r="Q101"/>
      <c r="R101"/>
    </row>
    <row r="102" spans="1:16" s="61" customFormat="1" ht="18.75" customHeight="1">
      <c r="A102" s="55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60"/>
    </row>
    <row r="103" spans="1:18" ht="18.75" customHeight="1">
      <c r="A103" s="55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7"/>
      <c r="Q103"/>
      <c r="R103"/>
    </row>
    <row r="104" spans="1:18" ht="18.75" customHeight="1">
      <c r="A104" s="55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7"/>
      <c r="Q104"/>
      <c r="R104"/>
    </row>
    <row r="105" spans="1:18" ht="18.75" customHeight="1">
      <c r="A105" s="63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7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7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7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7"/>
      <c r="Q108"/>
      <c r="R108"/>
    </row>
    <row r="109" spans="1:18" s="61" customFormat="1" ht="18.75" customHeight="1">
      <c r="A109" s="55" t="s">
        <v>109</v>
      </c>
      <c r="B109" s="19">
        <v>0</v>
      </c>
      <c r="C109" s="19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19">
        <v>0</v>
      </c>
      <c r="K109" s="19">
        <v>0</v>
      </c>
      <c r="L109" s="19">
        <v>0</v>
      </c>
      <c r="M109" s="19">
        <v>0</v>
      </c>
      <c r="N109" s="52">
        <v>0</v>
      </c>
      <c r="O109" s="19">
        <f>SUM(B109:N109)</f>
        <v>0</v>
      </c>
      <c r="P109" s="60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7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7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8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6"/>
    </row>
    <row r="114" spans="1:16" ht="18.75" customHeight="1">
      <c r="A114" s="16" t="s">
        <v>112</v>
      </c>
      <c r="B114" s="24">
        <f aca="true" t="shared" si="20" ref="B114:G114">+B115+B116</f>
        <v>424386.48</v>
      </c>
      <c r="C114" s="24">
        <f t="shared" si="20"/>
        <v>676922.2899999999</v>
      </c>
      <c r="D114" s="24">
        <f t="shared" si="20"/>
        <v>795621.9500000001</v>
      </c>
      <c r="E114" s="24">
        <f t="shared" si="20"/>
        <v>64893.579999999994</v>
      </c>
      <c r="F114" s="24">
        <f t="shared" si="20"/>
        <v>328601.45999999996</v>
      </c>
      <c r="G114" s="24">
        <f t="shared" si="20"/>
        <v>371001.3900000001</v>
      </c>
      <c r="H114" s="24">
        <f aca="true" t="shared" si="21" ref="H114:M114">+H115+H116</f>
        <v>350770.4499999999</v>
      </c>
      <c r="I114" s="24">
        <f t="shared" si="21"/>
        <v>308836</v>
      </c>
      <c r="J114" s="24">
        <f t="shared" si="21"/>
        <v>394334.67</v>
      </c>
      <c r="K114" s="24">
        <f t="shared" si="21"/>
        <v>84347.79000000001</v>
      </c>
      <c r="L114" s="24">
        <f t="shared" si="21"/>
        <v>115112.26999999999</v>
      </c>
      <c r="M114" s="24">
        <f t="shared" si="21"/>
        <v>275848.39999999997</v>
      </c>
      <c r="N114" s="24">
        <f>+N115+N116</f>
        <v>355264.27999999997</v>
      </c>
      <c r="O114" s="42">
        <f t="shared" si="19"/>
        <v>4545941.01</v>
      </c>
      <c r="P114" s="64"/>
    </row>
    <row r="115" spans="1:16" ht="18" customHeight="1">
      <c r="A115" s="16" t="s">
        <v>113</v>
      </c>
      <c r="B115" s="24">
        <f aca="true" t="shared" si="22" ref="B115:G115">+B50+B67+B74+B111</f>
        <v>407669.49</v>
      </c>
      <c r="C115" s="24">
        <f t="shared" si="22"/>
        <v>653770.5199999999</v>
      </c>
      <c r="D115" s="24">
        <f t="shared" si="22"/>
        <v>787025.55</v>
      </c>
      <c r="E115" s="24">
        <f t="shared" si="22"/>
        <v>64893.579999999994</v>
      </c>
      <c r="F115" s="24">
        <f t="shared" si="22"/>
        <v>316069.38999999996</v>
      </c>
      <c r="G115" s="24">
        <f t="shared" si="22"/>
        <v>347919.18000000005</v>
      </c>
      <c r="H115" s="24">
        <f aca="true" t="shared" si="23" ref="H115:M115">+H50+H67+H74+H111</f>
        <v>350770.4499999999</v>
      </c>
      <c r="I115" s="24">
        <f t="shared" si="23"/>
        <v>308836</v>
      </c>
      <c r="J115" s="24">
        <f t="shared" si="23"/>
        <v>385813.76</v>
      </c>
      <c r="K115" s="24">
        <f t="shared" si="23"/>
        <v>84347.79000000001</v>
      </c>
      <c r="L115" s="24">
        <f t="shared" si="23"/>
        <v>107272.68</v>
      </c>
      <c r="M115" s="24">
        <f t="shared" si="23"/>
        <v>274384.95999999996</v>
      </c>
      <c r="N115" s="24">
        <f>+N50+N67+N74+N111</f>
        <v>341770.23</v>
      </c>
      <c r="O115" s="42">
        <f t="shared" si="19"/>
        <v>4430543.58</v>
      </c>
      <c r="P115" s="46"/>
    </row>
    <row r="116" spans="1:16" ht="18.75" customHeight="1">
      <c r="A116" s="16" t="s">
        <v>114</v>
      </c>
      <c r="B116" s="24">
        <f aca="true" t="shared" si="24" ref="B116:G116">IF(+B62+B112+B117&lt;0,0,(B62+B112+B117))</f>
        <v>16716.99</v>
      </c>
      <c r="C116" s="24">
        <f t="shared" si="24"/>
        <v>23151.77</v>
      </c>
      <c r="D116" s="24">
        <f t="shared" si="24"/>
        <v>8596.4</v>
      </c>
      <c r="E116" s="24">
        <f t="shared" si="24"/>
        <v>0</v>
      </c>
      <c r="F116" s="24">
        <f t="shared" si="24"/>
        <v>12532.07</v>
      </c>
      <c r="G116" s="24">
        <f t="shared" si="24"/>
        <v>23082.21</v>
      </c>
      <c r="H116" s="24">
        <f aca="true" t="shared" si="25" ref="H116:M116">IF(+H62+H112+H117&lt;0,0,(H62+H112+H117))</f>
        <v>0</v>
      </c>
      <c r="I116" s="24">
        <f t="shared" si="25"/>
        <v>0</v>
      </c>
      <c r="J116" s="24">
        <f t="shared" si="25"/>
        <v>8520.91</v>
      </c>
      <c r="K116" s="24">
        <f t="shared" si="25"/>
        <v>0</v>
      </c>
      <c r="L116" s="24">
        <f t="shared" si="25"/>
        <v>7839.59</v>
      </c>
      <c r="M116" s="24">
        <f t="shared" si="25"/>
        <v>1463.44</v>
      </c>
      <c r="N116" s="24">
        <f>IF(+N62+N112+N117&lt;0,0,(N62+N112+N117))</f>
        <v>13494.05</v>
      </c>
      <c r="O116" s="42">
        <f t="shared" si="19"/>
        <v>115397.43000000001</v>
      </c>
      <c r="P116" s="65"/>
    </row>
    <row r="117" spans="1:17" ht="18.75" customHeight="1">
      <c r="A117" s="16" t="s">
        <v>115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35">
        <v>-15976.79</v>
      </c>
      <c r="J117" s="19">
        <v>0</v>
      </c>
      <c r="K117" s="58">
        <v>-5222.41</v>
      </c>
      <c r="L117" s="58"/>
      <c r="M117" s="58"/>
      <c r="N117" s="19">
        <v>0</v>
      </c>
      <c r="O117" s="31">
        <f t="shared" si="19"/>
        <v>-21199.2</v>
      </c>
      <c r="Q117" s="49"/>
    </row>
    <row r="118" spans="1:18" ht="18.75" customHeight="1">
      <c r="A118" s="16" t="s">
        <v>116</v>
      </c>
      <c r="B118" s="19">
        <v>0</v>
      </c>
      <c r="C118" s="19">
        <v>0</v>
      </c>
      <c r="D118" s="35">
        <f>IF(D112+D62+D116+D117&lt;0,D112+D62+D76+D117,0)</f>
        <v>0</v>
      </c>
      <c r="E118" s="19">
        <v>0</v>
      </c>
      <c r="F118" s="35">
        <f>IF(F112+F62+F116+F117&lt;0,F112+F62+F76+F117,0)</f>
        <v>0</v>
      </c>
      <c r="G118" s="19">
        <v>0</v>
      </c>
      <c r="H118" s="19">
        <v>0</v>
      </c>
      <c r="I118" s="35">
        <f>IF(I112+I62+I116+I117&lt;0,I112+I62+I76+I117,0)</f>
        <v>-7237.1</v>
      </c>
      <c r="J118" s="35">
        <f>IF(J112+J62+J116+J117&lt;0,J112+J62+J76+J117,0)</f>
        <v>0</v>
      </c>
      <c r="K118" s="35">
        <f>IF(K112+K62+K116+K117&lt;0,K112+K62+K76+K117,0)</f>
        <v>-3709.7699999999995</v>
      </c>
      <c r="L118" s="35">
        <f>IF(L112+L62+L116+L117&lt;0,L112+L62+L76+L117,0)</f>
        <v>0</v>
      </c>
      <c r="M118" s="35">
        <f>IF(M112+M62+M116+M117&lt;0,M112+M62+M76+M117,0)</f>
        <v>0</v>
      </c>
      <c r="N118" s="19">
        <v>0</v>
      </c>
      <c r="O118" s="58">
        <f t="shared" si="19"/>
        <v>-10946.869999999999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1">
        <v>0</v>
      </c>
      <c r="C121" s="41">
        <v>0</v>
      </c>
      <c r="D121" s="41">
        <v>0</v>
      </c>
      <c r="E121" s="41"/>
      <c r="F121" s="41"/>
      <c r="G121" s="41">
        <v>0</v>
      </c>
      <c r="H121" s="41">
        <v>0</v>
      </c>
      <c r="I121" s="41"/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SUM(O123:O153)</f>
        <v>4545941.0200000005</v>
      </c>
      <c r="P122" s="46"/>
    </row>
    <row r="123" spans="1:15" ht="18.75" customHeight="1">
      <c r="A123" s="26" t="s">
        <v>118</v>
      </c>
      <c r="B123" s="27">
        <v>50718.89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50718.89</v>
      </c>
    </row>
    <row r="124" spans="1:15" ht="18.75" customHeight="1">
      <c r="A124" s="26" t="s">
        <v>119</v>
      </c>
      <c r="B124" s="27">
        <v>373667.6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373667.6</v>
      </c>
    </row>
    <row r="125" spans="1:15" ht="18.75" customHeight="1">
      <c r="A125" s="26" t="s">
        <v>120</v>
      </c>
      <c r="B125" s="38">
        <v>0</v>
      </c>
      <c r="C125" s="27">
        <v>676922.29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676922.29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38">
        <v>0</v>
      </c>
      <c r="I133" s="38">
        <v>0</v>
      </c>
      <c r="J133" s="59">
        <v>0</v>
      </c>
      <c r="K133" s="38">
        <v>0</v>
      </c>
      <c r="L133" s="38">
        <v>0</v>
      </c>
      <c r="M133" s="38">
        <v>0</v>
      </c>
      <c r="N133" s="59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9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9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9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9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9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9">
        <v>0</v>
      </c>
      <c r="K139" s="38">
        <v>0</v>
      </c>
      <c r="L139" s="38">
        <v>0</v>
      </c>
      <c r="M139" s="38">
        <v>0</v>
      </c>
      <c r="N139" s="27">
        <v>120788.83</v>
      </c>
      <c r="O139" s="39">
        <f t="shared" si="26"/>
        <v>120788.83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9">
        <v>0</v>
      </c>
      <c r="K140" s="38">
        <v>0</v>
      </c>
      <c r="L140" s="38">
        <v>0</v>
      </c>
      <c r="M140" s="38">
        <v>0</v>
      </c>
      <c r="N140" s="27">
        <v>234475.45</v>
      </c>
      <c r="O140" s="39">
        <f t="shared" si="26"/>
        <v>234475.45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64893.58</v>
      </c>
      <c r="F141" s="38">
        <v>0</v>
      </c>
      <c r="G141" s="38">
        <v>0</v>
      </c>
      <c r="H141" s="38">
        <v>0</v>
      </c>
      <c r="I141" s="38">
        <v>0</v>
      </c>
      <c r="J141" s="59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64893.58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328601.46</v>
      </c>
      <c r="G142" s="38">
        <v>0</v>
      </c>
      <c r="H142" s="38">
        <v>0</v>
      </c>
      <c r="I142" s="38">
        <v>0</v>
      </c>
      <c r="J142" s="59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328601.46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350770.45</v>
      </c>
      <c r="I143" s="38">
        <v>0</v>
      </c>
      <c r="J143" s="59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350770.45</v>
      </c>
      <c r="P143" s="72"/>
      <c r="Q143" s="72"/>
    </row>
    <row r="144" spans="1:15" ht="18.75" customHeight="1">
      <c r="A144" s="26" t="s">
        <v>146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3">SUM(B144:N144)</f>
        <v>0</v>
      </c>
    </row>
    <row r="145" spans="1:15" ht="18" customHeight="1">
      <c r="A145" s="26" t="s">
        <v>147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27">
        <v>394334.67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394334.67</v>
      </c>
    </row>
    <row r="146" spans="1:15" ht="18" customHeight="1">
      <c r="A146" s="26" t="s">
        <v>148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27">
        <v>84347.79</v>
      </c>
      <c r="L146" s="38">
        <v>0</v>
      </c>
      <c r="M146" s="38">
        <v>0</v>
      </c>
      <c r="N146" s="38">
        <v>0</v>
      </c>
      <c r="O146" s="39">
        <f t="shared" si="27"/>
        <v>84347.79</v>
      </c>
    </row>
    <row r="147" spans="1:15" ht="18" customHeight="1">
      <c r="A147" s="26" t="s">
        <v>149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27">
        <v>115112.27</v>
      </c>
      <c r="M147" s="38">
        <v>0</v>
      </c>
      <c r="N147" s="38">
        <v>0</v>
      </c>
      <c r="O147" s="39">
        <f t="shared" si="27"/>
        <v>115112.27</v>
      </c>
    </row>
    <row r="148" spans="1:16" ht="18" customHeight="1">
      <c r="A148" s="26" t="s">
        <v>150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154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155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371001.39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371001.39</v>
      </c>
    </row>
    <row r="151" spans="1:15" ht="18" customHeight="1">
      <c r="A151" s="26" t="s">
        <v>156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308836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308836</v>
      </c>
    </row>
    <row r="152" spans="1:15" ht="18" customHeight="1">
      <c r="A152" s="26" t="s">
        <v>157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77">
        <v>275848.4</v>
      </c>
      <c r="N152" s="38"/>
      <c r="O152" s="39">
        <f t="shared" si="27"/>
        <v>275848.4</v>
      </c>
    </row>
    <row r="153" spans="1:15" ht="18" customHeight="1">
      <c r="A153" s="76" t="s">
        <v>158</v>
      </c>
      <c r="B153" s="74">
        <v>0</v>
      </c>
      <c r="C153" s="74">
        <v>0</v>
      </c>
      <c r="D153" s="78">
        <v>795621.95</v>
      </c>
      <c r="E153" s="74">
        <v>0</v>
      </c>
      <c r="F153" s="74">
        <v>0</v>
      </c>
      <c r="G153" s="74">
        <v>0</v>
      </c>
      <c r="H153" s="74">
        <v>0</v>
      </c>
      <c r="I153" s="74">
        <v>0</v>
      </c>
      <c r="J153" s="74">
        <v>0</v>
      </c>
      <c r="K153" s="74"/>
      <c r="L153" s="74"/>
      <c r="M153" s="75"/>
      <c r="N153" s="74"/>
      <c r="O153" s="40">
        <f t="shared" si="27"/>
        <v>795621.95</v>
      </c>
    </row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6" spans="2:15" ht="18.75" customHeight="1"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39"/>
    </row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2018-07-27T20:11:04Z</cp:lastPrinted>
  <dcterms:created xsi:type="dcterms:W3CDTF">2012-11-28T17:54:39Z</dcterms:created>
  <dcterms:modified xsi:type="dcterms:W3CDTF">2019-05-17T18:52:26Z</dcterms:modified>
  <cp:category/>
  <cp:version/>
  <cp:contentType/>
  <cp:contentStatus/>
</cp:coreProperties>
</file>