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<sst xmlns="http://schemas.openxmlformats.org/spreadsheetml/2006/main" count="166" uniqueCount="160">
  <si>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</si>
  <si>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</si>
  <si>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</si>
  <si>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</si>
  <si>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</si>
  <si>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</si>
  <si>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</si>
  <si>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</si>
  <si>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</si>
  <si>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</si>
  <si>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</si>
  <si>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</si>
  <si>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</si>
  <si>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</si>
  <si>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</si>
  <si>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</si>
  <si>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</si>
  <si>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</si>
  <si>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</si>
  <si>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</si>
  <si>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</si>
  <si>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</si>
  <si>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</si>
  <si>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</si>
  <si>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</si>
  <si>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</si>
  <si>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</si>
  <si>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</si>
  <si>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</si>
  <si>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</si>
  <si>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</si>
  <si>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</si>
  <si>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</si>
  <si>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</si>
  <si>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</si>
  <si>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</si>
  <si>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</si>
  <si>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</si>
  <si>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</si>
  <si>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</si>
  <si>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</si>
  <si>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</si>
  <si>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</si>
  <si>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</si>
  <si>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</si>
  <si>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</si>
  <si>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</si>
  <si>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</si>
  <si>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</si>
  <si>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</si>
  <si>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</si>
  <si>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</si>
  <si>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</si>
  <si>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</si>
  <si>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</si>
  <si>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</si>
  <si>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</si>
  <si>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</si>
  <si>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</si>
  <si>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</si>
  <si>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</si>
  <si>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</si>
  <si>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</si>
  <si>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</si>
  <si>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</si>
  <si>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</si>
  <si>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</si>
  <si>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</si>
  <si>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</si>
  <si>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</si>
  <si>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</si>
  <si>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</si>
  <si>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</si>
  <si>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</si>
  <si>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</si>
  <si>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</si>
  <si>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</si>
  <si>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</si>
  <si>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</si>
  <si>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</si>
  <si>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</si>
  <si>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</si>
  <si>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</si>
  <si>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</si>
  <si>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</si>
  <si>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</si>
  <si>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</si>
  <si>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</si>
  <si>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</si>
  <si>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</si>
  <si>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</si>
  <si>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</si>
  <si>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</si>
  <si>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</si>
  <si>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</si>
  <si>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</si>
  <si>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</si>
  <si>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</si>
  <si>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</si>
  <si>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</si>
  <si>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</si>
  <si>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</si>
  <si>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</si>
  <si>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</si>
  <si>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</si>
  <si>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</si>
  <si>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</si>
  <si>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</si>
  <si>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</si>
  <si>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</si>
  <si>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</si>
  <si>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</si>
  <si>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</si>
  <si>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</si>
  <si>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</si>
  <si>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</si>
  <si>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</si>
  <si>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</si>
  <si>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</si>
  <si>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</si>
  <si>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</si>
  <si>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</si>
  <si>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</si>
  <si>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</si>
  <si>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</si>
  <si>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</si>
  <si>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</si>
  <si>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</si>
  <si>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</si>
  <si>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</si>
  <si>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</si>
  <si>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</si>
  <si>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</si>
  <si>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</si>
  <si>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</si>
  <si>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</si>
  <si>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</si>
  <si>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</si>
  <si>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</si>
  <si>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</si>
  <si>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</si>
  <si>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</si>
  <si>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</si>
  <si>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Ambiental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</si>
  <si>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</si>
  <si>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</si>
  <si>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</si>
  <si>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</si>
  <si>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</si>
  <si>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</si>
  <si>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</si>
  <si>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</si>
  <si>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</si>
  <si>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</si>
  <si>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</si>
  <si>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</si>
  <si>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</si>
  <si>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</si>
  <si>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</si>
  <si>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OPERAÇÃO 11/05/19 - VENCIMENTO 17/05/19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</si>
</sst>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44" fontId="0" fillId="0" borderId="4" xfId="46" applyNumberFormat="1" applyFont="1" applyBorder="1" applyAlignment="1">
      <alignment vertical="center"/>
    </xf>
    <xf numFmtId="19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0" fillId="0" borderId="0" xfId="53" applyFont="1" applyAlignment="1">
      <alignment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3.625" style="1" bestFit="1" customWidth="1"/>
    <col min="18" max="16384" width="9.00390625" style="1" customWidth="1"/>
  </cols>
  <sheetData>
    <row r="1" spans="1:15" ht="21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1">
      <c r="A2" s="80" t="s">
        <v>159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1" t="s">
        <v>11</v>
      </c>
      <c r="B4" s="83" t="s">
        <v>30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2" t="s">
        <v>12</v>
      </c>
    </row>
    <row r="5" spans="1:15" ht="38.25">
      <c r="A5" s="81"/>
      <c r="B5" s="28" t="s">
        <v>7</v>
      </c>
      <c r="C5" s="28" t="s">
        <v>8</v>
      </c>
      <c r="D5" s="73" t="s">
        <v>153</v>
      </c>
      <c r="E5" s="73" t="s">
        <v>29</v>
      </c>
      <c r="F5" s="73" t="s">
        <v>28</v>
      </c>
      <c r="G5" s="28" t="s">
        <v>151</v>
      </c>
      <c r="H5" s="28" t="s">
        <v>142</v>
      </c>
      <c r="I5" s="28" t="s">
        <v>152</v>
      </c>
      <c r="J5" s="28" t="s">
        <v>143</v>
      </c>
      <c r="K5" s="28" t="s">
        <v>144</v>
      </c>
      <c r="L5" s="28" t="s">
        <v>145</v>
      </c>
      <c r="M5" s="28" t="s">
        <v>153</v>
      </c>
      <c r="N5" s="28" t="s">
        <v>9</v>
      </c>
      <c r="O5" s="81"/>
    </row>
    <row r="6" spans="1:15" ht="18.75" customHeight="1">
      <c r="A6" s="81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1"/>
    </row>
    <row r="7" spans="1:18" ht="17.25" customHeight="1">
      <c r="A7" s="8" t="s">
        <v>24</v>
      </c>
      <c r="B7" s="9">
        <f aca="true" t="shared" si="0" ref="B7:O7">+B8+B20+B24+B27</f>
        <v>318631</v>
      </c>
      <c r="C7" s="9">
        <f t="shared" si="0"/>
        <v>425713</v>
      </c>
      <c r="D7" s="9">
        <f t="shared" si="0"/>
        <v>455330</v>
      </c>
      <c r="E7" s="9">
        <f>+E8+E20+E24+E27</f>
        <v>59823</v>
      </c>
      <c r="F7" s="9">
        <f>+F8+F20+F24+F27</f>
        <v>190559</v>
      </c>
      <c r="G7" s="9">
        <f t="shared" si="0"/>
        <v>250554</v>
      </c>
      <c r="H7" s="9">
        <f t="shared" si="0"/>
        <v>190052</v>
      </c>
      <c r="I7" s="9">
        <f t="shared" si="0"/>
        <v>183087</v>
      </c>
      <c r="J7" s="9">
        <f t="shared" si="0"/>
        <v>254701</v>
      </c>
      <c r="K7" s="9">
        <f t="shared" si="0"/>
        <v>52823</v>
      </c>
      <c r="L7" s="9">
        <f t="shared" si="0"/>
        <v>84830</v>
      </c>
      <c r="M7" s="9">
        <f t="shared" si="0"/>
        <v>199756</v>
      </c>
      <c r="N7" s="9">
        <f t="shared" si="0"/>
        <v>240073</v>
      </c>
      <c r="O7" s="9">
        <f t="shared" si="0"/>
        <v>2905932</v>
      </c>
      <c r="P7" s="44"/>
      <c r="Q7"/>
      <c r="R7"/>
    </row>
    <row r="8" spans="1:18" ht="17.25" customHeight="1">
      <c r="A8" s="10" t="s">
        <v>35</v>
      </c>
      <c r="B8" s="11">
        <f>B9+B12+B16</f>
        <v>164696</v>
      </c>
      <c r="C8" s="11">
        <f aca="true" t="shared" si="1" ref="C8:N8">C9+C12+C16</f>
        <v>227768</v>
      </c>
      <c r="D8" s="11">
        <f t="shared" si="1"/>
        <v>229074</v>
      </c>
      <c r="E8" s="11">
        <f>E9+E12+E16</f>
        <v>28170</v>
      </c>
      <c r="F8" s="11">
        <f>F9+F12+F16</f>
        <v>95695</v>
      </c>
      <c r="G8" s="11">
        <f t="shared" si="1"/>
        <v>133987</v>
      </c>
      <c r="H8" s="11">
        <f t="shared" si="1"/>
        <v>102597</v>
      </c>
      <c r="I8" s="11">
        <f t="shared" si="1"/>
        <v>86625</v>
      </c>
      <c r="J8" s="11">
        <f t="shared" si="1"/>
        <v>135481</v>
      </c>
      <c r="K8" s="11">
        <f t="shared" si="1"/>
        <v>29161</v>
      </c>
      <c r="L8" s="11">
        <f t="shared" si="1"/>
        <v>47059</v>
      </c>
      <c r="M8" s="11">
        <f t="shared" si="1"/>
        <v>101407</v>
      </c>
      <c r="N8" s="11">
        <f t="shared" si="1"/>
        <v>138137</v>
      </c>
      <c r="O8" s="11">
        <f aca="true" t="shared" si="2" ref="O8:O27">SUM(B8:N8)</f>
        <v>1519857</v>
      </c>
      <c r="P8"/>
      <c r="Q8"/>
      <c r="R8"/>
    </row>
    <row r="9" spans="1:18" ht="17.25" customHeight="1">
      <c r="A9" s="15" t="s">
        <v>13</v>
      </c>
      <c r="B9" s="13">
        <f>+B10+B11</f>
        <v>25071</v>
      </c>
      <c r="C9" s="13">
        <f aca="true" t="shared" si="3" ref="C9:N9">+C10+C11</f>
        <v>37915</v>
      </c>
      <c r="D9" s="13">
        <f t="shared" si="3"/>
        <v>34707</v>
      </c>
      <c r="E9" s="13">
        <f>+E10+E11</f>
        <v>5306</v>
      </c>
      <c r="F9" s="13">
        <f>+F10+F11</f>
        <v>13347</v>
      </c>
      <c r="G9" s="13">
        <f t="shared" si="3"/>
        <v>20401</v>
      </c>
      <c r="H9" s="13">
        <f t="shared" si="3"/>
        <v>13971</v>
      </c>
      <c r="I9" s="13">
        <f t="shared" si="3"/>
        <v>8954</v>
      </c>
      <c r="J9" s="13">
        <f t="shared" si="3"/>
        <v>12355</v>
      </c>
      <c r="K9" s="13">
        <f t="shared" si="3"/>
        <v>2389</v>
      </c>
      <c r="L9" s="13">
        <f t="shared" si="3"/>
        <v>5364</v>
      </c>
      <c r="M9" s="13">
        <f t="shared" si="3"/>
        <v>7823</v>
      </c>
      <c r="N9" s="13">
        <f t="shared" si="3"/>
        <v>24798</v>
      </c>
      <c r="O9" s="11">
        <f t="shared" si="2"/>
        <v>212401</v>
      </c>
      <c r="P9"/>
      <c r="Q9"/>
      <c r="R9"/>
    </row>
    <row r="10" spans="1:18" ht="17.25" customHeight="1">
      <c r="A10" s="29" t="s">
        <v>14</v>
      </c>
      <c r="B10" s="13">
        <v>25071</v>
      </c>
      <c r="C10" s="13">
        <v>37915</v>
      </c>
      <c r="D10" s="13">
        <v>34707</v>
      </c>
      <c r="E10" s="13">
        <v>5306</v>
      </c>
      <c r="F10" s="13">
        <v>13347</v>
      </c>
      <c r="G10" s="13">
        <v>20401</v>
      </c>
      <c r="H10" s="13">
        <v>13971</v>
      </c>
      <c r="I10" s="13">
        <v>8954</v>
      </c>
      <c r="J10" s="13">
        <v>12355</v>
      </c>
      <c r="K10" s="13">
        <v>2389</v>
      </c>
      <c r="L10" s="13">
        <v>5364</v>
      </c>
      <c r="M10" s="13">
        <v>7823</v>
      </c>
      <c r="N10" s="13">
        <v>24798</v>
      </c>
      <c r="O10" s="11">
        <f t="shared" si="2"/>
        <v>212401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131172</v>
      </c>
      <c r="C12" s="17">
        <f t="shared" si="4"/>
        <v>178191</v>
      </c>
      <c r="D12" s="17">
        <f t="shared" si="4"/>
        <v>183001</v>
      </c>
      <c r="E12" s="17">
        <f>SUM(E13:E15)</f>
        <v>21267</v>
      </c>
      <c r="F12" s="17">
        <f>SUM(F13:F15)</f>
        <v>77490</v>
      </c>
      <c r="G12" s="17">
        <f t="shared" si="4"/>
        <v>107155</v>
      </c>
      <c r="H12" s="17">
        <f t="shared" si="4"/>
        <v>83087</v>
      </c>
      <c r="I12" s="17">
        <f t="shared" si="4"/>
        <v>71990</v>
      </c>
      <c r="J12" s="17">
        <f t="shared" si="4"/>
        <v>115166</v>
      </c>
      <c r="K12" s="17">
        <f t="shared" si="4"/>
        <v>24834</v>
      </c>
      <c r="L12" s="17">
        <f t="shared" si="4"/>
        <v>39062</v>
      </c>
      <c r="M12" s="17">
        <f t="shared" si="4"/>
        <v>86789</v>
      </c>
      <c r="N12" s="17">
        <f t="shared" si="4"/>
        <v>106739</v>
      </c>
      <c r="O12" s="11">
        <f t="shared" si="2"/>
        <v>1225943</v>
      </c>
      <c r="P12"/>
      <c r="Q12"/>
      <c r="R12"/>
    </row>
    <row r="13" spans="1:18" s="61" customFormat="1" ht="17.25" customHeight="1">
      <c r="A13" s="66" t="s">
        <v>16</v>
      </c>
      <c r="B13" s="67">
        <v>58573</v>
      </c>
      <c r="C13" s="67">
        <v>85713</v>
      </c>
      <c r="D13" s="67">
        <v>90344</v>
      </c>
      <c r="E13" s="67">
        <v>11131</v>
      </c>
      <c r="F13" s="67">
        <v>38176</v>
      </c>
      <c r="G13" s="67">
        <v>50676</v>
      </c>
      <c r="H13" s="67">
        <v>36749</v>
      </c>
      <c r="I13" s="67">
        <v>34080</v>
      </c>
      <c r="J13" s="67">
        <v>47011</v>
      </c>
      <c r="K13" s="67">
        <v>9778</v>
      </c>
      <c r="L13" s="67">
        <v>16239</v>
      </c>
      <c r="M13" s="67">
        <v>38162</v>
      </c>
      <c r="N13" s="67">
        <v>43661</v>
      </c>
      <c r="O13" s="68">
        <f t="shared" si="2"/>
        <v>560293</v>
      </c>
      <c r="P13" s="69"/>
      <c r="Q13" s="70"/>
      <c r="R13"/>
    </row>
    <row r="14" spans="1:18" s="61" customFormat="1" ht="17.25" customHeight="1">
      <c r="A14" s="66" t="s">
        <v>17</v>
      </c>
      <c r="B14" s="67">
        <v>66454</v>
      </c>
      <c r="C14" s="67">
        <v>83371</v>
      </c>
      <c r="D14" s="67">
        <v>85560</v>
      </c>
      <c r="E14" s="67">
        <v>8941</v>
      </c>
      <c r="F14" s="67">
        <v>36732</v>
      </c>
      <c r="G14" s="67">
        <v>51406</v>
      </c>
      <c r="H14" s="67">
        <v>43018</v>
      </c>
      <c r="I14" s="67">
        <v>35396</v>
      </c>
      <c r="J14" s="67">
        <v>63930</v>
      </c>
      <c r="K14" s="67">
        <v>14265</v>
      </c>
      <c r="L14" s="67">
        <v>21343</v>
      </c>
      <c r="M14" s="67">
        <v>46001</v>
      </c>
      <c r="N14" s="67">
        <v>55993</v>
      </c>
      <c r="O14" s="68">
        <f t="shared" si="2"/>
        <v>612410</v>
      </c>
      <c r="P14" s="69"/>
      <c r="Q14"/>
      <c r="R14"/>
    </row>
    <row r="15" spans="1:18" ht="17.25" customHeight="1">
      <c r="A15" s="14" t="s">
        <v>18</v>
      </c>
      <c r="B15" s="13">
        <v>6145</v>
      </c>
      <c r="C15" s="13">
        <v>9107</v>
      </c>
      <c r="D15" s="13">
        <v>7097</v>
      </c>
      <c r="E15" s="13">
        <v>1195</v>
      </c>
      <c r="F15" s="13">
        <v>2582</v>
      </c>
      <c r="G15" s="13">
        <v>5073</v>
      </c>
      <c r="H15" s="13">
        <v>3320</v>
      </c>
      <c r="I15" s="13">
        <v>2514</v>
      </c>
      <c r="J15" s="13">
        <v>4225</v>
      </c>
      <c r="K15" s="13">
        <v>791</v>
      </c>
      <c r="L15" s="13">
        <v>1480</v>
      </c>
      <c r="M15" s="13">
        <v>2626</v>
      </c>
      <c r="N15" s="13">
        <v>7085</v>
      </c>
      <c r="O15" s="11">
        <f t="shared" si="2"/>
        <v>53240</v>
      </c>
      <c r="P15"/>
      <c r="Q15"/>
      <c r="R15"/>
    </row>
    <row r="16" spans="1:15" ht="17.25" customHeight="1">
      <c r="A16" s="15" t="s">
        <v>31</v>
      </c>
      <c r="B16" s="13">
        <f>B17+B18+B19</f>
        <v>8453</v>
      </c>
      <c r="C16" s="13">
        <f aca="true" t="shared" si="5" ref="C16:N16">C17+C18+C19</f>
        <v>11662</v>
      </c>
      <c r="D16" s="13">
        <f t="shared" si="5"/>
        <v>11366</v>
      </c>
      <c r="E16" s="13">
        <f>E17+E18+E19</f>
        <v>1597</v>
      </c>
      <c r="F16" s="13">
        <f>F17+F18+F19</f>
        <v>4858</v>
      </c>
      <c r="G16" s="13">
        <f t="shared" si="5"/>
        <v>6431</v>
      </c>
      <c r="H16" s="13">
        <f t="shared" si="5"/>
        <v>5539</v>
      </c>
      <c r="I16" s="13">
        <f t="shared" si="5"/>
        <v>5681</v>
      </c>
      <c r="J16" s="13">
        <f t="shared" si="5"/>
        <v>7960</v>
      </c>
      <c r="K16" s="13">
        <f t="shared" si="5"/>
        <v>1938</v>
      </c>
      <c r="L16" s="13">
        <f t="shared" si="5"/>
        <v>2633</v>
      </c>
      <c r="M16" s="13">
        <f t="shared" si="5"/>
        <v>6795</v>
      </c>
      <c r="N16" s="13">
        <f t="shared" si="5"/>
        <v>6600</v>
      </c>
      <c r="O16" s="11">
        <f t="shared" si="2"/>
        <v>81513</v>
      </c>
    </row>
    <row r="17" spans="1:18" ht="17.25" customHeight="1">
      <c r="A17" s="14" t="s">
        <v>32</v>
      </c>
      <c r="B17" s="13">
        <v>8434</v>
      </c>
      <c r="C17" s="13">
        <v>11648</v>
      </c>
      <c r="D17" s="13">
        <v>11350</v>
      </c>
      <c r="E17" s="13">
        <v>1594</v>
      </c>
      <c r="F17" s="13">
        <v>4851</v>
      </c>
      <c r="G17" s="13">
        <v>6420</v>
      </c>
      <c r="H17" s="13">
        <v>5534</v>
      </c>
      <c r="I17" s="13">
        <v>5669</v>
      </c>
      <c r="J17" s="13">
        <v>7949</v>
      </c>
      <c r="K17" s="13">
        <v>1936</v>
      </c>
      <c r="L17" s="13">
        <v>2628</v>
      </c>
      <c r="M17" s="13">
        <v>6789</v>
      </c>
      <c r="N17" s="13">
        <v>6593</v>
      </c>
      <c r="O17" s="11">
        <f t="shared" si="2"/>
        <v>81395</v>
      </c>
      <c r="P17"/>
      <c r="Q17"/>
      <c r="R17"/>
    </row>
    <row r="18" spans="1:18" ht="17.25" customHeight="1">
      <c r="A18" s="14" t="s">
        <v>33</v>
      </c>
      <c r="B18" s="13">
        <v>11</v>
      </c>
      <c r="C18" s="13">
        <v>4</v>
      </c>
      <c r="D18" s="13">
        <v>2</v>
      </c>
      <c r="E18" s="13">
        <v>2</v>
      </c>
      <c r="F18" s="13">
        <v>5</v>
      </c>
      <c r="G18" s="13">
        <v>6</v>
      </c>
      <c r="H18" s="13">
        <v>0</v>
      </c>
      <c r="I18" s="13">
        <v>8</v>
      </c>
      <c r="J18" s="13">
        <v>7</v>
      </c>
      <c r="K18" s="13">
        <v>0</v>
      </c>
      <c r="L18" s="13">
        <v>3</v>
      </c>
      <c r="M18" s="13">
        <v>2</v>
      </c>
      <c r="N18" s="13">
        <v>2</v>
      </c>
      <c r="O18" s="11">
        <f t="shared" si="2"/>
        <v>52</v>
      </c>
      <c r="P18"/>
      <c r="Q18"/>
      <c r="R18"/>
    </row>
    <row r="19" spans="1:18" ht="17.25" customHeight="1">
      <c r="A19" s="14" t="s">
        <v>34</v>
      </c>
      <c r="B19" s="13">
        <v>8</v>
      </c>
      <c r="C19" s="13">
        <v>10</v>
      </c>
      <c r="D19" s="13">
        <v>14</v>
      </c>
      <c r="E19" s="13">
        <v>1</v>
      </c>
      <c r="F19" s="13">
        <v>2</v>
      </c>
      <c r="G19" s="13">
        <v>5</v>
      </c>
      <c r="H19" s="13">
        <v>5</v>
      </c>
      <c r="I19" s="13">
        <v>4</v>
      </c>
      <c r="J19" s="13">
        <v>4</v>
      </c>
      <c r="K19" s="13">
        <v>2</v>
      </c>
      <c r="L19" s="13">
        <v>2</v>
      </c>
      <c r="M19" s="13">
        <v>4</v>
      </c>
      <c r="N19" s="13">
        <v>5</v>
      </c>
      <c r="O19" s="11">
        <f t="shared" si="2"/>
        <v>66</v>
      </c>
      <c r="P19"/>
      <c r="Q19"/>
      <c r="R19"/>
    </row>
    <row r="20" spans="1:18" ht="17.25" customHeight="1">
      <c r="A20" s="16" t="s">
        <v>19</v>
      </c>
      <c r="B20" s="11">
        <f>+B21+B22+B23</f>
        <v>78802</v>
      </c>
      <c r="C20" s="11">
        <f aca="true" t="shared" si="6" ref="C20:N20">+C21+C22+C23</f>
        <v>93089</v>
      </c>
      <c r="D20" s="11">
        <f t="shared" si="6"/>
        <v>110386</v>
      </c>
      <c r="E20" s="11">
        <f>+E21+E22+E23</f>
        <v>14587</v>
      </c>
      <c r="F20" s="11">
        <f>+F21+F22+F23</f>
        <v>42513</v>
      </c>
      <c r="G20" s="11">
        <f t="shared" si="6"/>
        <v>54751</v>
      </c>
      <c r="H20" s="11">
        <f t="shared" si="6"/>
        <v>44561</v>
      </c>
      <c r="I20" s="11">
        <f t="shared" si="6"/>
        <v>60155</v>
      </c>
      <c r="J20" s="11">
        <f t="shared" si="6"/>
        <v>76090</v>
      </c>
      <c r="K20" s="11">
        <f t="shared" si="6"/>
        <v>16097</v>
      </c>
      <c r="L20" s="11">
        <f t="shared" si="6"/>
        <v>23764</v>
      </c>
      <c r="M20" s="11">
        <f t="shared" si="6"/>
        <v>63802</v>
      </c>
      <c r="N20" s="11">
        <f t="shared" si="6"/>
        <v>51674</v>
      </c>
      <c r="O20" s="11">
        <f t="shared" si="2"/>
        <v>730271</v>
      </c>
      <c r="P20"/>
      <c r="Q20"/>
      <c r="R20"/>
    </row>
    <row r="21" spans="1:18" s="61" customFormat="1" ht="17.25" customHeight="1">
      <c r="A21" s="55" t="s">
        <v>20</v>
      </c>
      <c r="B21" s="67">
        <v>45024</v>
      </c>
      <c r="C21" s="67">
        <v>58021</v>
      </c>
      <c r="D21" s="67">
        <v>69180</v>
      </c>
      <c r="E21" s="67">
        <v>9919</v>
      </c>
      <c r="F21" s="67">
        <v>26033</v>
      </c>
      <c r="G21" s="67">
        <v>34104</v>
      </c>
      <c r="H21" s="67">
        <v>25058</v>
      </c>
      <c r="I21" s="67">
        <v>36001</v>
      </c>
      <c r="J21" s="67">
        <v>40532</v>
      </c>
      <c r="K21" s="67">
        <v>9236</v>
      </c>
      <c r="L21" s="67">
        <v>12932</v>
      </c>
      <c r="M21" s="67">
        <v>34664</v>
      </c>
      <c r="N21" s="67">
        <v>30322</v>
      </c>
      <c r="O21" s="68">
        <f t="shared" si="2"/>
        <v>431026</v>
      </c>
      <c r="P21" s="69"/>
      <c r="Q21"/>
      <c r="R21"/>
    </row>
    <row r="22" spans="1:18" s="61" customFormat="1" ht="17.25" customHeight="1">
      <c r="A22" s="55" t="s">
        <v>21</v>
      </c>
      <c r="B22" s="67">
        <v>30959</v>
      </c>
      <c r="C22" s="67">
        <v>31599</v>
      </c>
      <c r="D22" s="67">
        <v>37859</v>
      </c>
      <c r="E22" s="67">
        <v>4157</v>
      </c>
      <c r="F22" s="67">
        <v>15258</v>
      </c>
      <c r="G22" s="67">
        <v>18907</v>
      </c>
      <c r="H22" s="67">
        <v>18091</v>
      </c>
      <c r="I22" s="67">
        <v>22602</v>
      </c>
      <c r="J22" s="67">
        <v>33070</v>
      </c>
      <c r="K22" s="67">
        <v>6432</v>
      </c>
      <c r="L22" s="67">
        <v>10131</v>
      </c>
      <c r="M22" s="67">
        <v>27473</v>
      </c>
      <c r="N22" s="67">
        <v>19062</v>
      </c>
      <c r="O22" s="68">
        <f t="shared" si="2"/>
        <v>275600</v>
      </c>
      <c r="P22" s="69"/>
      <c r="Q22"/>
      <c r="R22"/>
    </row>
    <row r="23" spans="1:18" ht="17.25" customHeight="1">
      <c r="A23" s="12" t="s">
        <v>22</v>
      </c>
      <c r="B23" s="13">
        <v>2819</v>
      </c>
      <c r="C23" s="13">
        <v>3469</v>
      </c>
      <c r="D23" s="13">
        <v>3347</v>
      </c>
      <c r="E23" s="13">
        <v>511</v>
      </c>
      <c r="F23" s="13">
        <v>1222</v>
      </c>
      <c r="G23" s="13">
        <v>1740</v>
      </c>
      <c r="H23" s="13">
        <v>1412</v>
      </c>
      <c r="I23" s="13">
        <v>1552</v>
      </c>
      <c r="J23" s="13">
        <v>2488</v>
      </c>
      <c r="K23" s="13">
        <v>429</v>
      </c>
      <c r="L23" s="13">
        <v>701</v>
      </c>
      <c r="M23" s="13">
        <v>1665</v>
      </c>
      <c r="N23" s="13">
        <v>2290</v>
      </c>
      <c r="O23" s="11">
        <f t="shared" si="2"/>
        <v>23645</v>
      </c>
      <c r="P23"/>
      <c r="Q23"/>
      <c r="R23"/>
    </row>
    <row r="24" spans="1:18" ht="17.25" customHeight="1">
      <c r="A24" s="16" t="s">
        <v>23</v>
      </c>
      <c r="B24" s="13">
        <f>+B25+B26</f>
        <v>75133</v>
      </c>
      <c r="C24" s="13">
        <f aca="true" t="shared" si="7" ref="C24:N24">+C25+C26</f>
        <v>104856</v>
      </c>
      <c r="D24" s="13">
        <f t="shared" si="7"/>
        <v>115870</v>
      </c>
      <c r="E24" s="13">
        <f>+E25+E26</f>
        <v>17066</v>
      </c>
      <c r="F24" s="13">
        <f>+F25+F26</f>
        <v>52351</v>
      </c>
      <c r="G24" s="13">
        <f t="shared" si="7"/>
        <v>61816</v>
      </c>
      <c r="H24" s="13">
        <f t="shared" si="7"/>
        <v>42894</v>
      </c>
      <c r="I24" s="13">
        <f t="shared" si="7"/>
        <v>36307</v>
      </c>
      <c r="J24" s="13">
        <f t="shared" si="7"/>
        <v>43130</v>
      </c>
      <c r="K24" s="13">
        <f t="shared" si="7"/>
        <v>7565</v>
      </c>
      <c r="L24" s="13">
        <f t="shared" si="7"/>
        <v>14007</v>
      </c>
      <c r="M24" s="13">
        <f t="shared" si="7"/>
        <v>34547</v>
      </c>
      <c r="N24" s="13">
        <f t="shared" si="7"/>
        <v>46752</v>
      </c>
      <c r="O24" s="11">
        <f t="shared" si="2"/>
        <v>652294</v>
      </c>
      <c r="P24" s="45"/>
      <c r="Q24"/>
      <c r="R24"/>
    </row>
    <row r="25" spans="1:18" ht="17.25" customHeight="1">
      <c r="A25" s="12" t="s">
        <v>36</v>
      </c>
      <c r="B25" s="13">
        <v>50931</v>
      </c>
      <c r="C25" s="13">
        <v>72371</v>
      </c>
      <c r="D25" s="13">
        <v>80747</v>
      </c>
      <c r="E25" s="13">
        <v>13108</v>
      </c>
      <c r="F25" s="13">
        <v>35082</v>
      </c>
      <c r="G25" s="13">
        <v>44683</v>
      </c>
      <c r="H25" s="13">
        <v>29309</v>
      </c>
      <c r="I25" s="13">
        <v>24234</v>
      </c>
      <c r="J25" s="13">
        <v>30238</v>
      </c>
      <c r="K25" s="13">
        <v>5379</v>
      </c>
      <c r="L25" s="13">
        <v>10138</v>
      </c>
      <c r="M25" s="13">
        <v>22596</v>
      </c>
      <c r="N25" s="13">
        <v>32333</v>
      </c>
      <c r="O25" s="11">
        <f t="shared" si="2"/>
        <v>451149</v>
      </c>
      <c r="P25" s="44"/>
      <c r="Q25"/>
      <c r="R25"/>
    </row>
    <row r="26" spans="1:18" ht="17.25" customHeight="1">
      <c r="A26" s="12" t="s">
        <v>37</v>
      </c>
      <c r="B26" s="13">
        <v>24202</v>
      </c>
      <c r="C26" s="13">
        <v>32485</v>
      </c>
      <c r="D26" s="13">
        <v>35123</v>
      </c>
      <c r="E26" s="13">
        <v>3958</v>
      </c>
      <c r="F26" s="13">
        <v>17269</v>
      </c>
      <c r="G26" s="13">
        <v>17133</v>
      </c>
      <c r="H26" s="13">
        <v>13585</v>
      </c>
      <c r="I26" s="13">
        <v>12073</v>
      </c>
      <c r="J26" s="13">
        <v>12892</v>
      </c>
      <c r="K26" s="13">
        <v>2186</v>
      </c>
      <c r="L26" s="13">
        <v>3869</v>
      </c>
      <c r="M26" s="13">
        <v>11951</v>
      </c>
      <c r="N26" s="13">
        <v>14419</v>
      </c>
      <c r="O26" s="11">
        <f t="shared" si="2"/>
        <v>201145</v>
      </c>
      <c r="P26" s="44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3510</v>
      </c>
      <c r="O27" s="11">
        <f t="shared" si="2"/>
        <v>3510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66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66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2.8434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2.9049</v>
      </c>
      <c r="K32" s="32">
        <v>3.0491</v>
      </c>
      <c r="L32" s="32">
        <v>2.7332</v>
      </c>
      <c r="M32" s="32">
        <v>2.8434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22493.27</v>
      </c>
      <c r="O37" s="23">
        <f>SUM(B37:N37)</f>
        <v>22493.27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49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50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51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52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53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1022711.99</v>
      </c>
      <c r="C49" s="22">
        <f aca="true" t="shared" si="11" ref="C49:N49">+C50+C62</f>
        <v>1530542.95</v>
      </c>
      <c r="D49" s="22">
        <f t="shared" si="11"/>
        <v>1775242.41</v>
      </c>
      <c r="E49" s="22">
        <f t="shared" si="11"/>
        <v>315787.67</v>
      </c>
      <c r="F49" s="22">
        <f t="shared" si="11"/>
        <v>642069.34</v>
      </c>
      <c r="G49" s="22">
        <f t="shared" si="11"/>
        <v>868514.33</v>
      </c>
      <c r="H49" s="22">
        <f t="shared" si="11"/>
        <v>704779.91</v>
      </c>
      <c r="I49" s="22">
        <f>+I50+I62</f>
        <v>639354.36</v>
      </c>
      <c r="J49" s="22">
        <f t="shared" si="11"/>
        <v>751008.3600000001</v>
      </c>
      <c r="K49" s="22">
        <f>+K50+K62</f>
        <v>163919.17</v>
      </c>
      <c r="L49" s="22">
        <f>+L50+L62</f>
        <v>240921.02999999997</v>
      </c>
      <c r="M49" s="22">
        <f>+M50+M62</f>
        <v>571705.21</v>
      </c>
      <c r="N49" s="22">
        <f t="shared" si="11"/>
        <v>818787.2600000001</v>
      </c>
      <c r="O49" s="22">
        <f>SUM(B49:N49)</f>
        <v>10045343.99</v>
      </c>
      <c r="P49"/>
      <c r="Q49"/>
      <c r="R49"/>
    </row>
    <row r="50" spans="1:18" ht="17.25" customHeight="1">
      <c r="A50" s="16" t="s">
        <v>55</v>
      </c>
      <c r="B50" s="23">
        <f>SUM(B51:B61)</f>
        <v>1005995</v>
      </c>
      <c r="C50" s="23">
        <f aca="true" t="shared" si="12" ref="C50:N50">SUM(C51:C61)</f>
        <v>1507391.18</v>
      </c>
      <c r="D50" s="23">
        <f t="shared" si="12"/>
        <v>1766646.01</v>
      </c>
      <c r="E50" s="23">
        <f t="shared" si="12"/>
        <v>315787.67</v>
      </c>
      <c r="F50" s="23">
        <f t="shared" si="12"/>
        <v>629537.27</v>
      </c>
      <c r="G50" s="23">
        <f t="shared" si="12"/>
        <v>845432.12</v>
      </c>
      <c r="H50" s="23">
        <f t="shared" si="12"/>
        <v>704779.91</v>
      </c>
      <c r="I50" s="23">
        <f>SUM(I51:I61)</f>
        <v>630614.67</v>
      </c>
      <c r="J50" s="23">
        <f t="shared" si="12"/>
        <v>742487.4500000001</v>
      </c>
      <c r="K50" s="23">
        <f>SUM(K51:K61)</f>
        <v>162406.53</v>
      </c>
      <c r="L50" s="23">
        <f>SUM(L51:L61)</f>
        <v>233081.43999999997</v>
      </c>
      <c r="M50" s="23">
        <f>SUM(M51:M61)</f>
        <v>570241.77</v>
      </c>
      <c r="N50" s="23">
        <f t="shared" si="12"/>
        <v>805293.2100000001</v>
      </c>
      <c r="O50" s="23">
        <f>SUM(B50:N50)</f>
        <v>9919694.23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1001903.32</v>
      </c>
      <c r="C51" s="23">
        <f t="shared" si="13"/>
        <v>1501617.46</v>
      </c>
      <c r="D51" s="23">
        <f t="shared" si="13"/>
        <v>1760260.25</v>
      </c>
      <c r="E51" s="23">
        <f t="shared" si="13"/>
        <v>315787.67</v>
      </c>
      <c r="F51" s="23">
        <f t="shared" si="13"/>
        <v>627320.23</v>
      </c>
      <c r="G51" s="23">
        <f t="shared" si="13"/>
        <v>841986.72</v>
      </c>
      <c r="H51" s="23">
        <f t="shared" si="13"/>
        <v>696236.5</v>
      </c>
      <c r="I51" s="23">
        <f t="shared" si="13"/>
        <v>627237.75</v>
      </c>
      <c r="J51" s="23">
        <f t="shared" si="13"/>
        <v>739880.93</v>
      </c>
      <c r="K51" s="23">
        <f t="shared" si="13"/>
        <v>161062.61</v>
      </c>
      <c r="L51" s="23">
        <f t="shared" si="13"/>
        <v>231857.36</v>
      </c>
      <c r="M51" s="23">
        <f t="shared" si="13"/>
        <v>567986.21</v>
      </c>
      <c r="N51" s="23">
        <f t="shared" si="13"/>
        <v>779084.9</v>
      </c>
      <c r="O51" s="23">
        <f>SUM(B51:N51)</f>
        <v>9852221.909999998</v>
      </c>
      <c r="P51"/>
      <c r="Q51" s="85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22493.27</v>
      </c>
      <c r="O55" s="23">
        <f>SUM(B55:N55)</f>
        <v>22493.27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54169.46</v>
      </c>
      <c r="P61"/>
      <c r="Q61"/>
      <c r="R61"/>
    </row>
    <row r="62" spans="1:18" ht="17.25" customHeight="1">
      <c r="A62" s="16" t="s">
        <v>66</v>
      </c>
      <c r="B62" s="36">
        <v>16716.99</v>
      </c>
      <c r="C62" s="36">
        <v>23151.77</v>
      </c>
      <c r="D62" s="36">
        <v>8596.4</v>
      </c>
      <c r="E62" s="19">
        <v>0</v>
      </c>
      <c r="F62" s="36">
        <v>12532.07</v>
      </c>
      <c r="G62" s="36">
        <v>23082.21</v>
      </c>
      <c r="H62" s="36">
        <v>0</v>
      </c>
      <c r="I62" s="36">
        <v>8739.69</v>
      </c>
      <c r="J62" s="36">
        <v>8520.91</v>
      </c>
      <c r="K62" s="36">
        <v>1512.64</v>
      </c>
      <c r="L62" s="36">
        <v>7839.59</v>
      </c>
      <c r="M62" s="36">
        <v>1463.44</v>
      </c>
      <c r="N62" s="36">
        <v>13494.05</v>
      </c>
      <c r="O62" s="36">
        <f>SUM(B62:N62)</f>
        <v>125649.76000000001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-107805.3</v>
      </c>
      <c r="C66" s="35">
        <f t="shared" si="14"/>
        <v>-163054.53</v>
      </c>
      <c r="D66" s="35">
        <f t="shared" si="14"/>
        <v>-150307.85</v>
      </c>
      <c r="E66" s="35">
        <f t="shared" si="14"/>
        <v>-72266.34</v>
      </c>
      <c r="F66" s="35">
        <f t="shared" si="14"/>
        <v>-57392.1</v>
      </c>
      <c r="G66" s="35">
        <f t="shared" si="14"/>
        <v>-87724.3</v>
      </c>
      <c r="H66" s="35">
        <f t="shared" si="14"/>
        <v>-60739.75</v>
      </c>
      <c r="I66" s="35">
        <f t="shared" si="14"/>
        <v>-38502.2</v>
      </c>
      <c r="J66" s="35">
        <f t="shared" si="14"/>
        <v>-53126.5</v>
      </c>
      <c r="K66" s="35">
        <f t="shared" si="14"/>
        <v>-10272.7</v>
      </c>
      <c r="L66" s="35">
        <f t="shared" si="14"/>
        <v>-23065.2</v>
      </c>
      <c r="M66" s="35">
        <f t="shared" si="14"/>
        <v>-33638.9</v>
      </c>
      <c r="N66" s="35">
        <f t="shared" si="14"/>
        <v>-106631.4</v>
      </c>
      <c r="O66" s="35">
        <f aca="true" t="shared" si="15" ref="O66:O74">SUM(B66:N66)</f>
        <v>-964527.07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-107805.3</v>
      </c>
      <c r="C67" s="35">
        <f t="shared" si="16"/>
        <v>-163034.5</v>
      </c>
      <c r="D67" s="35">
        <f t="shared" si="16"/>
        <v>-149240.1</v>
      </c>
      <c r="E67" s="35">
        <f t="shared" si="16"/>
        <v>-22815.8</v>
      </c>
      <c r="F67" s="35">
        <f t="shared" si="16"/>
        <v>-57392.1</v>
      </c>
      <c r="G67" s="35">
        <f t="shared" si="16"/>
        <v>-87724.3</v>
      </c>
      <c r="H67" s="35">
        <f t="shared" si="16"/>
        <v>-60359.1</v>
      </c>
      <c r="I67" s="35">
        <f t="shared" si="16"/>
        <v>-38502.2</v>
      </c>
      <c r="J67" s="35">
        <f t="shared" si="16"/>
        <v>-53126.5</v>
      </c>
      <c r="K67" s="35">
        <f t="shared" si="16"/>
        <v>-10272.7</v>
      </c>
      <c r="L67" s="35">
        <f t="shared" si="16"/>
        <v>-23065.2</v>
      </c>
      <c r="M67" s="35">
        <f t="shared" si="16"/>
        <v>-33638.9</v>
      </c>
      <c r="N67" s="35">
        <f t="shared" si="16"/>
        <v>-106631.4</v>
      </c>
      <c r="O67" s="35">
        <f t="shared" si="15"/>
        <v>-913608.0999999999</v>
      </c>
      <c r="P67"/>
      <c r="Q67"/>
      <c r="R67"/>
    </row>
    <row r="68" spans="1:18" s="61" customFormat="1" ht="18.75" customHeight="1">
      <c r="A68" s="55" t="s">
        <v>139</v>
      </c>
      <c r="B68" s="58">
        <f>-ROUND(B9*$D$3,2)</f>
        <v>-107805.3</v>
      </c>
      <c r="C68" s="58">
        <f aca="true" t="shared" si="17" ref="C68:N68">-ROUND(C9*$D$3,2)</f>
        <v>-163034.5</v>
      </c>
      <c r="D68" s="58">
        <f t="shared" si="17"/>
        <v>-149240.1</v>
      </c>
      <c r="E68" s="58">
        <f t="shared" si="17"/>
        <v>-22815.8</v>
      </c>
      <c r="F68" s="58">
        <f t="shared" si="17"/>
        <v>-57392.1</v>
      </c>
      <c r="G68" s="58">
        <f t="shared" si="17"/>
        <v>-87724.3</v>
      </c>
      <c r="H68" s="58">
        <f>-ROUND((H9+H29)*$D$3,2)</f>
        <v>-60359.1</v>
      </c>
      <c r="I68" s="58">
        <f t="shared" si="17"/>
        <v>-38502.2</v>
      </c>
      <c r="J68" s="58">
        <f t="shared" si="17"/>
        <v>-53126.5</v>
      </c>
      <c r="K68" s="58">
        <f t="shared" si="17"/>
        <v>-10272.7</v>
      </c>
      <c r="L68" s="58">
        <f t="shared" si="17"/>
        <v>-23065.2</v>
      </c>
      <c r="M68" s="58">
        <f t="shared" si="17"/>
        <v>-33638.9</v>
      </c>
      <c r="N68" s="58">
        <f t="shared" si="17"/>
        <v>-106631.4</v>
      </c>
      <c r="O68" s="58">
        <f t="shared" si="15"/>
        <v>-913608.0999999999</v>
      </c>
      <c r="P68" s="71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0</v>
      </c>
      <c r="C70" s="35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35">
        <v>0</v>
      </c>
      <c r="K70" s="19">
        <v>0</v>
      </c>
      <c r="L70" s="19">
        <v>0</v>
      </c>
      <c r="M70" s="19">
        <v>0</v>
      </c>
      <c r="N70" s="19">
        <v>0</v>
      </c>
      <c r="O70" s="35">
        <f t="shared" si="15"/>
        <v>0</v>
      </c>
      <c r="P70"/>
      <c r="Q70"/>
      <c r="R70"/>
    </row>
    <row r="71" spans="1:18" ht="18.75" customHeight="1">
      <c r="A71" s="12" t="s">
        <v>71</v>
      </c>
      <c r="B71" s="35">
        <v>0</v>
      </c>
      <c r="C71" s="35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35">
        <v>0</v>
      </c>
      <c r="K71" s="19">
        <v>0</v>
      </c>
      <c r="L71" s="19">
        <v>0</v>
      </c>
      <c r="M71" s="19">
        <v>0</v>
      </c>
      <c r="N71" s="19">
        <v>0</v>
      </c>
      <c r="O71" s="35">
        <f t="shared" si="15"/>
        <v>0</v>
      </c>
      <c r="P71"/>
      <c r="Q71"/>
      <c r="R71"/>
    </row>
    <row r="72" spans="1:18" ht="18.75" customHeight="1">
      <c r="A72" s="12" t="s">
        <v>72</v>
      </c>
      <c r="B72" s="35">
        <v>0</v>
      </c>
      <c r="C72" s="35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35">
        <v>0</v>
      </c>
      <c r="K72" s="19">
        <v>0</v>
      </c>
      <c r="L72" s="19">
        <v>0</v>
      </c>
      <c r="M72" s="19">
        <v>0</v>
      </c>
      <c r="N72" s="19">
        <v>0</v>
      </c>
      <c r="O72" s="35">
        <f t="shared" si="15"/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1" customFormat="1" ht="18.75" customHeight="1">
      <c r="A74" s="16" t="s">
        <v>74</v>
      </c>
      <c r="B74" s="58">
        <f aca="true" t="shared" si="18" ref="B74:N74">SUM(B75:B110)</f>
        <v>0</v>
      </c>
      <c r="C74" s="58">
        <f t="shared" si="18"/>
        <v>-20.03</v>
      </c>
      <c r="D74" s="35">
        <f t="shared" si="18"/>
        <v>-1067.75</v>
      </c>
      <c r="E74" s="35">
        <f t="shared" si="18"/>
        <v>-49450.54</v>
      </c>
      <c r="F74" s="35">
        <f t="shared" si="18"/>
        <v>0</v>
      </c>
      <c r="G74" s="35">
        <f t="shared" si="18"/>
        <v>0</v>
      </c>
      <c r="H74" s="35">
        <f t="shared" si="18"/>
        <v>-380.65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58">
        <f t="shared" si="18"/>
        <v>0</v>
      </c>
      <c r="O74" s="58">
        <f t="shared" si="15"/>
        <v>-50918.97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0</v>
      </c>
      <c r="P78"/>
      <c r="Q78"/>
      <c r="R78"/>
    </row>
    <row r="79" spans="1:18" ht="18.75" customHeight="1">
      <c r="A79" s="34" t="s">
        <v>79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58">
        <f>SUM(B79:N79)</f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8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7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7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7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7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7"/>
      <c r="Q101"/>
      <c r="R101"/>
    </row>
    <row r="102" spans="1:16" s="61" customFormat="1" ht="18.75" customHeight="1">
      <c r="A102" s="55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60"/>
    </row>
    <row r="103" spans="1:18" ht="18.75" customHeight="1">
      <c r="A103" s="55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7"/>
      <c r="Q103"/>
      <c r="R103"/>
    </row>
    <row r="104" spans="1:18" ht="18.75" customHeight="1">
      <c r="A104" s="55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7"/>
      <c r="Q104"/>
      <c r="R104"/>
    </row>
    <row r="105" spans="1:18" ht="18.75" customHeight="1">
      <c r="A105" s="63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7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7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7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109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7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6"/>
    </row>
    <row r="114" spans="1:16" ht="18.75" customHeight="1">
      <c r="A114" s="16" t="s">
        <v>112</v>
      </c>
      <c r="B114" s="24">
        <f aca="true" t="shared" si="20" ref="B114:G114">+B115+B116</f>
        <v>914906.69</v>
      </c>
      <c r="C114" s="24">
        <f t="shared" si="20"/>
        <v>1367488.42</v>
      </c>
      <c r="D114" s="24">
        <f t="shared" si="20"/>
        <v>1623085.3199999998</v>
      </c>
      <c r="E114" s="24">
        <f t="shared" si="20"/>
        <v>243521.33</v>
      </c>
      <c r="F114" s="24">
        <f t="shared" si="20"/>
        <v>581843.2300000001</v>
      </c>
      <c r="G114" s="24">
        <f t="shared" si="20"/>
        <v>780790.0299999999</v>
      </c>
      <c r="H114" s="24">
        <f aca="true" t="shared" si="21" ref="H114:M114">+H115+H116</f>
        <v>644040.16</v>
      </c>
      <c r="I114" s="24">
        <f t="shared" si="21"/>
        <v>592112.4700000001</v>
      </c>
      <c r="J114" s="24">
        <f t="shared" si="21"/>
        <v>697881.8600000001</v>
      </c>
      <c r="K114" s="24">
        <f t="shared" si="21"/>
        <v>152133.83</v>
      </c>
      <c r="L114" s="24">
        <f t="shared" si="21"/>
        <v>217855.82999999996</v>
      </c>
      <c r="M114" s="24">
        <f t="shared" si="21"/>
        <v>538066.3099999999</v>
      </c>
      <c r="N114" s="24">
        <f>+N115+N116</f>
        <v>712155.8600000001</v>
      </c>
      <c r="O114" s="42">
        <f t="shared" si="19"/>
        <v>9065881.34</v>
      </c>
      <c r="P114" s="64"/>
    </row>
    <row r="115" spans="1:16" ht="18" customHeight="1">
      <c r="A115" s="16" t="s">
        <v>113</v>
      </c>
      <c r="B115" s="24">
        <f aca="true" t="shared" si="22" ref="B115:G115">+B50+B67+B74+B111</f>
        <v>898189.7</v>
      </c>
      <c r="C115" s="24">
        <f t="shared" si="22"/>
        <v>1344336.65</v>
      </c>
      <c r="D115" s="24">
        <f t="shared" si="22"/>
        <v>1616338.16</v>
      </c>
      <c r="E115" s="24">
        <f t="shared" si="22"/>
        <v>243521.33</v>
      </c>
      <c r="F115" s="24">
        <f t="shared" si="22"/>
        <v>572145.17</v>
      </c>
      <c r="G115" s="24">
        <f t="shared" si="22"/>
        <v>757707.82</v>
      </c>
      <c r="H115" s="24">
        <f aca="true" t="shared" si="23" ref="H115:M115">+H50+H67+H74+H111</f>
        <v>644040.16</v>
      </c>
      <c r="I115" s="24">
        <f t="shared" si="23"/>
        <v>592112.4700000001</v>
      </c>
      <c r="J115" s="24">
        <f t="shared" si="23"/>
        <v>689360.9500000001</v>
      </c>
      <c r="K115" s="24">
        <f t="shared" si="23"/>
        <v>152133.83</v>
      </c>
      <c r="L115" s="24">
        <f t="shared" si="23"/>
        <v>210016.23999999996</v>
      </c>
      <c r="M115" s="24">
        <f t="shared" si="23"/>
        <v>536602.87</v>
      </c>
      <c r="N115" s="24">
        <f>+N50+N67+N74+N111</f>
        <v>698661.81</v>
      </c>
      <c r="O115" s="42">
        <f t="shared" si="19"/>
        <v>8955167.16</v>
      </c>
      <c r="P115" s="46"/>
    </row>
    <row r="116" spans="1:16" ht="18.75" customHeight="1">
      <c r="A116" s="16" t="s">
        <v>114</v>
      </c>
      <c r="B116" s="24">
        <f aca="true" t="shared" si="24" ref="B116:G116">IF(+B62+B112+B117&lt;0,0,(B62+B112+B117))</f>
        <v>16716.99</v>
      </c>
      <c r="C116" s="24">
        <f t="shared" si="24"/>
        <v>23151.77</v>
      </c>
      <c r="D116" s="24">
        <f t="shared" si="24"/>
        <v>6747.16</v>
      </c>
      <c r="E116" s="24">
        <f t="shared" si="24"/>
        <v>0</v>
      </c>
      <c r="F116" s="24">
        <f t="shared" si="24"/>
        <v>9698.06</v>
      </c>
      <c r="G116" s="24">
        <f t="shared" si="24"/>
        <v>23082.21</v>
      </c>
      <c r="H116" s="24">
        <f aca="true" t="shared" si="25" ref="H116:M116">IF(+H62+H112+H117&lt;0,0,(H62+H112+H117))</f>
        <v>0</v>
      </c>
      <c r="I116" s="24">
        <f t="shared" si="25"/>
        <v>0</v>
      </c>
      <c r="J116" s="24">
        <f t="shared" si="25"/>
        <v>8520.91</v>
      </c>
      <c r="K116" s="24">
        <f t="shared" si="25"/>
        <v>0</v>
      </c>
      <c r="L116" s="24">
        <f t="shared" si="25"/>
        <v>7839.59</v>
      </c>
      <c r="M116" s="24">
        <f t="shared" si="25"/>
        <v>1463.44</v>
      </c>
      <c r="N116" s="24">
        <f>IF(+N62+N112+N117&lt;0,0,(N62+N112+N117))</f>
        <v>13494.05</v>
      </c>
      <c r="O116" s="42">
        <f t="shared" si="19"/>
        <v>110714.18000000001</v>
      </c>
      <c r="P116" s="65"/>
    </row>
    <row r="117" spans="1:17" ht="18.75" customHeight="1">
      <c r="A117" s="16" t="s">
        <v>115</v>
      </c>
      <c r="B117" s="19">
        <v>0</v>
      </c>
      <c r="C117" s="19">
        <v>0</v>
      </c>
      <c r="D117" s="35">
        <v>-1849.2399999999998</v>
      </c>
      <c r="E117" s="19">
        <v>0</v>
      </c>
      <c r="F117" s="35">
        <v>-2834.01</v>
      </c>
      <c r="G117" s="19">
        <v>0</v>
      </c>
      <c r="H117" s="19">
        <v>0</v>
      </c>
      <c r="I117" s="58">
        <v>-24716.479999999996</v>
      </c>
      <c r="J117" s="19">
        <v>0</v>
      </c>
      <c r="K117" s="58">
        <v>-6735.05</v>
      </c>
      <c r="L117" s="58">
        <v>0</v>
      </c>
      <c r="M117" s="58">
        <v>0</v>
      </c>
      <c r="N117" s="19">
        <v>0</v>
      </c>
      <c r="O117" s="31">
        <f t="shared" si="19"/>
        <v>-36134.78</v>
      </c>
      <c r="Q117" s="49"/>
    </row>
    <row r="118" spans="1:18" ht="18.75" customHeight="1">
      <c r="A118" s="16" t="s">
        <v>116</v>
      </c>
      <c r="B118" s="19">
        <v>0</v>
      </c>
      <c r="C118" s="19">
        <v>0</v>
      </c>
      <c r="D118" s="35">
        <v>0</v>
      </c>
      <c r="E118" s="19">
        <v>0</v>
      </c>
      <c r="F118" s="35">
        <f>IF(F112+F62+F116+F117&lt;0,F112+F62+F76+F117,0)</f>
        <v>0</v>
      </c>
      <c r="G118" s="19">
        <v>0</v>
      </c>
      <c r="H118" s="19">
        <v>0</v>
      </c>
      <c r="I118" s="35">
        <f>IF(I112+I62+I116+I117&lt;0,I112+I62+I76+I117,0)</f>
        <v>-15976.789999999995</v>
      </c>
      <c r="J118" s="35">
        <f>IF(J112+J62+J116+J117&lt;0,J112+J62+J76+J117,0)</f>
        <v>0</v>
      </c>
      <c r="K118" s="35">
        <f>IF(K112+K62+K116+K117&lt;0,K112+K62+K76+K117,0)</f>
        <v>-5222.41</v>
      </c>
      <c r="L118" s="35">
        <f>IF(L112+L62+L116+L117&lt;0,L112+L62+L76+L117,0)</f>
        <v>0</v>
      </c>
      <c r="M118" s="35">
        <f>IF(M112+M62+M116+M117&lt;0,M112+M62+M76+M117,0)</f>
        <v>0</v>
      </c>
      <c r="N118" s="19">
        <v>0</v>
      </c>
      <c r="O118" s="58">
        <f t="shared" si="19"/>
        <v>-21199.199999999997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SUM(O123:O153)</f>
        <v>9065881.340000002</v>
      </c>
      <c r="P122" s="46"/>
    </row>
    <row r="123" spans="1:15" ht="18.75" customHeight="1">
      <c r="A123" s="26" t="s">
        <v>118</v>
      </c>
      <c r="B123" s="27">
        <v>117263.66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117263.66</v>
      </c>
    </row>
    <row r="124" spans="1:15" ht="18.75" customHeight="1">
      <c r="A124" s="26" t="s">
        <v>119</v>
      </c>
      <c r="B124" s="27">
        <v>797643.02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797643.02</v>
      </c>
    </row>
    <row r="125" spans="1:15" ht="18.75" customHeight="1">
      <c r="A125" s="26" t="s">
        <v>120</v>
      </c>
      <c r="B125" s="38">
        <v>0</v>
      </c>
      <c r="C125" s="27">
        <v>1367488.42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1367488.42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242702.99</v>
      </c>
      <c r="O139" s="39">
        <f t="shared" si="26"/>
        <v>242702.99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469452.87</v>
      </c>
      <c r="O140" s="39">
        <f t="shared" si="26"/>
        <v>469452.87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243521.33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243521.33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581843.23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581843.23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644040.16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644040.16</v>
      </c>
      <c r="P143" s="72"/>
      <c r="Q143" s="72"/>
    </row>
    <row r="144" spans="1:15" ht="18.75" customHeight="1">
      <c r="A144" s="26" t="s">
        <v>146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3">SUM(B144:N144)</f>
        <v>0</v>
      </c>
    </row>
    <row r="145" spans="1:15" ht="18" customHeight="1">
      <c r="A145" s="26" t="s">
        <v>147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697881.87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697881.87</v>
      </c>
    </row>
    <row r="146" spans="1:15" ht="18" customHeight="1">
      <c r="A146" s="26" t="s">
        <v>148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152133.83</v>
      </c>
      <c r="L146" s="38">
        <v>0</v>
      </c>
      <c r="M146" s="38">
        <v>0</v>
      </c>
      <c r="N146" s="38">
        <v>0</v>
      </c>
      <c r="O146" s="39">
        <f t="shared" si="27"/>
        <v>152133.83</v>
      </c>
    </row>
    <row r="147" spans="1:15" ht="18" customHeight="1">
      <c r="A147" s="26" t="s">
        <v>149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217855.83</v>
      </c>
      <c r="M147" s="38">
        <v>0</v>
      </c>
      <c r="N147" s="38">
        <v>0</v>
      </c>
      <c r="O147" s="39">
        <f t="shared" si="27"/>
        <v>217855.83</v>
      </c>
    </row>
    <row r="148" spans="1:16" ht="18" customHeight="1">
      <c r="A148" s="26" t="s">
        <v>150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154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155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780790.03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780790.03</v>
      </c>
    </row>
    <row r="151" spans="1:15" ht="18" customHeight="1">
      <c r="A151" s="26" t="s">
        <v>156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592112.48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592112.48</v>
      </c>
    </row>
    <row r="152" spans="1:15" ht="18" customHeight="1">
      <c r="A152" s="26" t="s">
        <v>157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77">
        <v>538066.31</v>
      </c>
      <c r="N152" s="38"/>
      <c r="O152" s="39">
        <f t="shared" si="27"/>
        <v>538066.31</v>
      </c>
    </row>
    <row r="153" spans="1:15" ht="18" customHeight="1">
      <c r="A153" s="76" t="s">
        <v>158</v>
      </c>
      <c r="B153" s="74">
        <v>0</v>
      </c>
      <c r="C153" s="74">
        <v>0</v>
      </c>
      <c r="D153" s="78">
        <v>1623085.31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4"/>
      <c r="L153" s="74"/>
      <c r="M153" s="75"/>
      <c r="N153" s="74"/>
      <c r="O153" s="40">
        <f t="shared" si="27"/>
        <v>1623085.31</v>
      </c>
    </row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6" spans="2:15" ht="18.75" customHeight="1"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39"/>
    </row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2018-07-27T20:11:04Z</cp:lastPrinted>
  <dcterms:created xsi:type="dcterms:W3CDTF">2012-11-28T17:54:39Z</dcterms:created>
  <dcterms:modified xsi:type="dcterms:W3CDTF">2019-05-17T18:47:19Z</dcterms:modified>
  <cp:category/>
  <cp:version/>
  <cp:contentType/>
  <cp:contentStatus/>
</cp:coreProperties>
</file>