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CONCESSÃO'!$A$1:$P$143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<sst xmlns="http://schemas.openxmlformats.org/spreadsheetml/2006/main" count="170" uniqueCount="163">
  <si>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</si>
  <si>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</si>
  <si>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</si>
  <si>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</si>
  <si>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</si>
  <si>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</si>
  <si>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</si>
  <si>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</si>
  <si>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</si>
  <si>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</si>
  <si>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</si>
  <si>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</si>
  <si>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</si>
  <si>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</si>
  <si>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</si>
  <si>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</si>
  <si>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</si>
  <si>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</si>
  <si>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</si>
  <si>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</si>
  <si>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</si>
  <si>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</si>
  <si>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</si>
  <si>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</si>
  <si>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</si>
  <si>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</si>
  <si>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</si>
  <si>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</si>
  <si>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</si>
  <si>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</si>
  <si>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</si>
  <si>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</si>
  <si>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</si>
  <si>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</si>
  <si>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</si>
  <si>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</si>
  <si>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</si>
  <si>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</si>
  <si>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</si>
  <si>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</si>
  <si>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</si>
  <si>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</si>
  <si>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</si>
  <si>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</si>
  <si>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</si>
  <si>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</si>
  <si>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</si>
  <si>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</si>
  <si>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</si>
  <si>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</si>
  <si>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</si>
  <si>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</si>
  <si>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</si>
  <si>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</si>
  <si>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</si>
  <si>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</si>
  <si>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</si>
  <si>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</si>
  <si>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</si>
  <si>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</si>
  <si>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</si>
  <si>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</si>
  <si>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</si>
  <si>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</si>
  <si>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</si>
  <si>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</si>
  <si>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</si>
  <si>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</si>
  <si>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</si>
  <si>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</si>
  <si>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</si>
  <si>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</si>
  <si>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</si>
  <si>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</si>
  <si>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</si>
  <si>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</si>
  <si>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</si>
  <si>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</si>
  <si>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</si>
  <si>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</si>
  <si>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</si>
  <si>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</si>
  <si>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</si>
  <si>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</si>
  <si>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</si>
  <si>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</si>
  <si>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</si>
  <si>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</si>
  <si>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</si>
  <si>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</si>
  <si>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</si>
  <si>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</si>
  <si>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</si>
  <si>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</si>
  <si>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</si>
  <si>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</si>
  <si>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</si>
  <si>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</si>
  <si>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</si>
  <si>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</si>
  <si>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</si>
  <si>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</si>
  <si>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</si>
  <si>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</si>
  <si>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</si>
  <si>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</si>
  <si>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</si>
  <si>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</si>
  <si>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</si>
  <si>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</si>
  <si>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</si>
  <si>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</si>
  <si>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</si>
  <si>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</si>
  <si>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</si>
  <si>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</si>
  <si>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</si>
  <si>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</si>
  <si>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</si>
  <si>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</si>
  <si>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</si>
  <si>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</si>
  <si>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</si>
  <si>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</si>
  <si>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</si>
  <si>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</si>
  <si>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</si>
  <si>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</si>
  <si>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</si>
  <si>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</si>
  <si>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</si>
  <si>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</si>
  <si>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</si>
  <si>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</si>
  <si>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</si>
  <si>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</si>
  <si>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</si>
  <si>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</si>
  <si>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</si>
  <si>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</si>
  <si>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</si>
  <si>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</si>
  <si>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</si>
  <si>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</si>
  <si>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</si>
  <si>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</si>
  <si>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</si>
  <si>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</si>
  <si>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</si>
  <si>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</si>
  <si>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</si>
  <si>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</si>
  <si>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</si>
  <si>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</si>
  <si>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</si>
  <si>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</si>
  <si>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</si>
  <si>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</si>
  <si>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09/05/19 - VENCIMENTO 16/05/19</t>
  </si>
  <si>
    <t>7.3. Revisão de Remuneração pelo Transporte Coletivo ¹</t>
  </si>
  <si>
    <t>Consórcio Plus ²</t>
  </si>
  <si>
    <t>¹ Rede da madrugada de maio/18 a jan/19.</t>
  </si>
  <si>
    <t>² Rede da madrugada de dez/18 a 17/jan/19.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</si>
</sst>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9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5"/>
  <sheetViews>
    <sheetView showGridLines="0" tabSelected="1" zoomScale="80" zoomScaleNormal="80" zoomScaleSheetLayoutView="70" zoomScalePageLayoutView="0" workbookViewId="0" topLeftCell="D32">
      <selection activeCell="P61" sqref="P6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10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11</v>
      </c>
      <c r="B4" s="84" t="s">
        <v>30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3" t="s">
        <v>12</v>
      </c>
    </row>
    <row r="5" spans="1:16" ht="38.25">
      <c r="A5" s="82"/>
      <c r="B5" s="28" t="s">
        <v>7</v>
      </c>
      <c r="C5" s="28" t="s">
        <v>8</v>
      </c>
      <c r="D5" s="73" t="s">
        <v>152</v>
      </c>
      <c r="E5" s="73" t="s">
        <v>160</v>
      </c>
      <c r="F5" s="73" t="s">
        <v>29</v>
      </c>
      <c r="G5" s="73" t="s">
        <v>28</v>
      </c>
      <c r="H5" s="28" t="s">
        <v>150</v>
      </c>
      <c r="I5" s="28" t="s">
        <v>141</v>
      </c>
      <c r="J5" s="28" t="s">
        <v>151</v>
      </c>
      <c r="K5" s="28" t="s">
        <v>142</v>
      </c>
      <c r="L5" s="28" t="s">
        <v>143</v>
      </c>
      <c r="M5" s="28" t="s">
        <v>144</v>
      </c>
      <c r="N5" s="28" t="s">
        <v>152</v>
      </c>
      <c r="O5" s="28" t="s">
        <v>9</v>
      </c>
      <c r="P5" s="82"/>
    </row>
    <row r="6" spans="1:16" ht="18.75" customHeight="1">
      <c r="A6" s="82"/>
      <c r="B6" s="3" t="s">
        <v>0</v>
      </c>
      <c r="C6" s="3" t="s">
        <v>1</v>
      </c>
      <c r="D6" s="3" t="s">
        <v>2</v>
      </c>
      <c r="E6" s="3" t="s">
        <v>2</v>
      </c>
      <c r="F6" s="3" t="s">
        <v>140</v>
      </c>
      <c r="G6" s="3" t="s">
        <v>140</v>
      </c>
      <c r="H6" s="3" t="s">
        <v>3</v>
      </c>
      <c r="I6" s="3" t="s">
        <v>4</v>
      </c>
      <c r="J6" s="3" t="s">
        <v>4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6</v>
      </c>
      <c r="P6" s="82"/>
    </row>
    <row r="7" spans="1:19" ht="17.25" customHeight="1">
      <c r="A7" s="8" t="s">
        <v>24</v>
      </c>
      <c r="B7" s="9">
        <f aca="true" t="shared" si="0" ref="B7:P7">+B8+B20+B24+B27</f>
        <v>584537</v>
      </c>
      <c r="C7" s="9">
        <f t="shared" si="0"/>
        <v>774914</v>
      </c>
      <c r="D7" s="9">
        <f t="shared" si="0"/>
        <v>767512</v>
      </c>
      <c r="E7" s="9">
        <v>0</v>
      </c>
      <c r="F7" s="9">
        <f>+F8+F20+F24+F27</f>
        <v>120668</v>
      </c>
      <c r="G7" s="9">
        <f>+G8+G20+G24+G27</f>
        <v>321999</v>
      </c>
      <c r="H7" s="9">
        <f t="shared" si="0"/>
        <v>499935</v>
      </c>
      <c r="I7" s="9">
        <f t="shared" si="0"/>
        <v>365061</v>
      </c>
      <c r="J7" s="9">
        <f t="shared" si="0"/>
        <v>308068</v>
      </c>
      <c r="K7" s="9">
        <f t="shared" si="0"/>
        <v>470429</v>
      </c>
      <c r="L7" s="9">
        <f t="shared" si="0"/>
        <v>147450</v>
      </c>
      <c r="M7" s="9">
        <f t="shared" si="0"/>
        <v>152463</v>
      </c>
      <c r="N7" s="9">
        <f t="shared" si="0"/>
        <v>320384</v>
      </c>
      <c r="O7" s="9">
        <f t="shared" si="0"/>
        <v>508702</v>
      </c>
      <c r="P7" s="9">
        <f t="shared" si="0"/>
        <v>5342122</v>
      </c>
      <c r="Q7" s="44"/>
      <c r="R7"/>
      <c r="S7"/>
    </row>
    <row r="8" spans="1:19" ht="17.25" customHeight="1">
      <c r="A8" s="10" t="s">
        <v>35</v>
      </c>
      <c r="B8" s="11">
        <f>B9+B12+B16</f>
        <v>303612</v>
      </c>
      <c r="C8" s="11">
        <f aca="true" t="shared" si="1" ref="C8:O8">C9+C12+C16</f>
        <v>410401</v>
      </c>
      <c r="D8" s="11">
        <f t="shared" si="1"/>
        <v>376831</v>
      </c>
      <c r="E8" s="11">
        <v>0</v>
      </c>
      <c r="F8" s="11">
        <f>F9+F12+F16</f>
        <v>57572</v>
      </c>
      <c r="G8" s="11">
        <f>G9+G12+G16</f>
        <v>157023</v>
      </c>
      <c r="H8" s="11">
        <f t="shared" si="1"/>
        <v>264349</v>
      </c>
      <c r="I8" s="11">
        <f t="shared" si="1"/>
        <v>199528</v>
      </c>
      <c r="J8" s="11">
        <f t="shared" si="1"/>
        <v>146499</v>
      </c>
      <c r="K8" s="11">
        <f t="shared" si="1"/>
        <v>251463</v>
      </c>
      <c r="L8" s="11">
        <f t="shared" si="1"/>
        <v>84275</v>
      </c>
      <c r="M8" s="11">
        <f t="shared" si="1"/>
        <v>83396</v>
      </c>
      <c r="N8" s="11">
        <f t="shared" si="1"/>
        <v>158430</v>
      </c>
      <c r="O8" s="11">
        <f t="shared" si="1"/>
        <v>288494</v>
      </c>
      <c r="P8" s="11">
        <f aca="true" t="shared" si="2" ref="P8:P27">SUM(B8:O8)</f>
        <v>2781873</v>
      </c>
      <c r="Q8"/>
      <c r="R8"/>
      <c r="S8"/>
    </row>
    <row r="9" spans="1:19" ht="17.25" customHeight="1">
      <c r="A9" s="15" t="s">
        <v>13</v>
      </c>
      <c r="B9" s="13">
        <f>+B10+B11</f>
        <v>35052</v>
      </c>
      <c r="C9" s="13">
        <f aca="true" t="shared" si="3" ref="C9:O9">+C10+C11</f>
        <v>49294</v>
      </c>
      <c r="D9" s="13">
        <f t="shared" si="3"/>
        <v>40539</v>
      </c>
      <c r="E9" s="13">
        <v>0</v>
      </c>
      <c r="F9" s="13">
        <f>+F10+F11</f>
        <v>7749</v>
      </c>
      <c r="G9" s="13">
        <f>+G10+G11</f>
        <v>15578</v>
      </c>
      <c r="H9" s="13">
        <f t="shared" si="3"/>
        <v>30513</v>
      </c>
      <c r="I9" s="13">
        <f t="shared" si="3"/>
        <v>22232</v>
      </c>
      <c r="J9" s="13">
        <f t="shared" si="3"/>
        <v>12013</v>
      </c>
      <c r="K9" s="13">
        <f t="shared" si="3"/>
        <v>18507</v>
      </c>
      <c r="L9" s="13">
        <f t="shared" si="3"/>
        <v>6525</v>
      </c>
      <c r="M9" s="13">
        <f t="shared" si="3"/>
        <v>7924</v>
      </c>
      <c r="N9" s="13">
        <f t="shared" si="3"/>
        <v>9240</v>
      </c>
      <c r="O9" s="13">
        <f t="shared" si="3"/>
        <v>40670</v>
      </c>
      <c r="P9" s="11">
        <f t="shared" si="2"/>
        <v>295836</v>
      </c>
      <c r="Q9"/>
      <c r="R9"/>
      <c r="S9"/>
    </row>
    <row r="10" spans="1:19" ht="17.25" customHeight="1">
      <c r="A10" s="29" t="s">
        <v>14</v>
      </c>
      <c r="B10" s="13">
        <v>35052</v>
      </c>
      <c r="C10" s="13">
        <v>49294</v>
      </c>
      <c r="D10" s="13">
        <v>40539</v>
      </c>
      <c r="E10" s="13">
        <v>0</v>
      </c>
      <c r="F10" s="13">
        <v>7749</v>
      </c>
      <c r="G10" s="13">
        <v>15578</v>
      </c>
      <c r="H10" s="13">
        <v>30513</v>
      </c>
      <c r="I10" s="13">
        <v>22232</v>
      </c>
      <c r="J10" s="13">
        <v>12013</v>
      </c>
      <c r="K10" s="13">
        <v>18507</v>
      </c>
      <c r="L10" s="13">
        <v>6525</v>
      </c>
      <c r="M10" s="13">
        <v>7924</v>
      </c>
      <c r="N10" s="13">
        <v>9240</v>
      </c>
      <c r="O10" s="13">
        <v>40670</v>
      </c>
      <c r="P10" s="11">
        <f t="shared" si="2"/>
        <v>295836</v>
      </c>
      <c r="Q10"/>
      <c r="R10"/>
      <c r="S10"/>
    </row>
    <row r="11" spans="1:19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2"/>
        <v>0</v>
      </c>
      <c r="Q11"/>
      <c r="R11"/>
      <c r="S11"/>
    </row>
    <row r="12" spans="1:19" ht="17.25" customHeight="1">
      <c r="A12" s="15" t="s">
        <v>25</v>
      </c>
      <c r="B12" s="17">
        <f aca="true" t="shared" si="4" ref="B12:O12">SUM(B13:B15)</f>
        <v>255111</v>
      </c>
      <c r="C12" s="17">
        <f t="shared" si="4"/>
        <v>342258</v>
      </c>
      <c r="D12" s="17">
        <f t="shared" si="4"/>
        <v>319666</v>
      </c>
      <c r="E12" s="13">
        <v>0</v>
      </c>
      <c r="F12" s="17">
        <f>SUM(F13:F15)</f>
        <v>47009</v>
      </c>
      <c r="G12" s="17">
        <f>SUM(G13:G15)</f>
        <v>133880</v>
      </c>
      <c r="H12" s="17">
        <f t="shared" si="4"/>
        <v>222366</v>
      </c>
      <c r="I12" s="17">
        <f t="shared" si="4"/>
        <v>168025</v>
      </c>
      <c r="J12" s="17">
        <f t="shared" si="4"/>
        <v>126138</v>
      </c>
      <c r="K12" s="17">
        <f t="shared" si="4"/>
        <v>219972</v>
      </c>
      <c r="L12" s="17">
        <f t="shared" si="4"/>
        <v>72899</v>
      </c>
      <c r="M12" s="17">
        <f t="shared" si="4"/>
        <v>71254</v>
      </c>
      <c r="N12" s="17">
        <f t="shared" si="4"/>
        <v>139713</v>
      </c>
      <c r="O12" s="17">
        <f t="shared" si="4"/>
        <v>234963</v>
      </c>
      <c r="P12" s="11">
        <f t="shared" si="2"/>
        <v>2353254</v>
      </c>
      <c r="Q12"/>
      <c r="R12"/>
      <c r="S12"/>
    </row>
    <row r="13" spans="1:19" s="61" customFormat="1" ht="17.25" customHeight="1">
      <c r="A13" s="66" t="s">
        <v>16</v>
      </c>
      <c r="B13" s="67">
        <v>109033</v>
      </c>
      <c r="C13" s="67">
        <v>154812</v>
      </c>
      <c r="D13" s="67">
        <v>151468</v>
      </c>
      <c r="E13" s="13">
        <v>0</v>
      </c>
      <c r="F13" s="67">
        <v>23247</v>
      </c>
      <c r="G13" s="67">
        <v>63646</v>
      </c>
      <c r="H13" s="67">
        <v>101218</v>
      </c>
      <c r="I13" s="67">
        <v>73992</v>
      </c>
      <c r="J13" s="67">
        <v>59229</v>
      </c>
      <c r="K13" s="67">
        <v>92095</v>
      </c>
      <c r="L13" s="67">
        <v>30282</v>
      </c>
      <c r="M13" s="67">
        <v>31191</v>
      </c>
      <c r="N13" s="67">
        <v>61757</v>
      </c>
      <c r="O13" s="67">
        <v>96908</v>
      </c>
      <c r="P13" s="68">
        <f t="shared" si="2"/>
        <v>1048878</v>
      </c>
      <c r="Q13" s="69"/>
      <c r="R13" s="70"/>
      <c r="S13"/>
    </row>
    <row r="14" spans="1:19" s="61" customFormat="1" ht="17.25" customHeight="1">
      <c r="A14" s="66" t="s">
        <v>17</v>
      </c>
      <c r="B14" s="67">
        <v>127578</v>
      </c>
      <c r="C14" s="67">
        <v>159781</v>
      </c>
      <c r="D14" s="67">
        <v>147389</v>
      </c>
      <c r="E14" s="13">
        <v>0</v>
      </c>
      <c r="F14" s="67">
        <v>19259</v>
      </c>
      <c r="G14" s="67">
        <v>63402</v>
      </c>
      <c r="H14" s="67">
        <v>105413</v>
      </c>
      <c r="I14" s="67">
        <v>83185</v>
      </c>
      <c r="J14" s="67">
        <v>59637</v>
      </c>
      <c r="K14" s="67">
        <v>114656</v>
      </c>
      <c r="L14" s="67">
        <v>38380</v>
      </c>
      <c r="M14" s="67">
        <v>35817</v>
      </c>
      <c r="N14" s="67">
        <v>71782</v>
      </c>
      <c r="O14" s="67">
        <v>114108</v>
      </c>
      <c r="P14" s="68">
        <f t="shared" si="2"/>
        <v>1140387</v>
      </c>
      <c r="Q14" s="69"/>
      <c r="R14"/>
      <c r="S14"/>
    </row>
    <row r="15" spans="1:19" ht="17.25" customHeight="1">
      <c r="A15" s="14" t="s">
        <v>18</v>
      </c>
      <c r="B15" s="13">
        <v>18500</v>
      </c>
      <c r="C15" s="13">
        <v>27665</v>
      </c>
      <c r="D15" s="13">
        <v>20809</v>
      </c>
      <c r="E15" s="13">
        <v>0</v>
      </c>
      <c r="F15" s="13">
        <v>4503</v>
      </c>
      <c r="G15" s="13">
        <v>6832</v>
      </c>
      <c r="H15" s="13">
        <v>15735</v>
      </c>
      <c r="I15" s="13">
        <v>10848</v>
      </c>
      <c r="J15" s="13">
        <v>7272</v>
      </c>
      <c r="K15" s="13">
        <v>13221</v>
      </c>
      <c r="L15" s="13">
        <v>4237</v>
      </c>
      <c r="M15" s="13">
        <v>4246</v>
      </c>
      <c r="N15" s="13">
        <v>6174</v>
      </c>
      <c r="O15" s="13">
        <v>23947</v>
      </c>
      <c r="P15" s="11">
        <f t="shared" si="2"/>
        <v>163989</v>
      </c>
      <c r="Q15"/>
      <c r="R15"/>
      <c r="S15"/>
    </row>
    <row r="16" spans="1:16" ht="17.25" customHeight="1">
      <c r="A16" s="15" t="s">
        <v>31</v>
      </c>
      <c r="B16" s="13">
        <f>B17+B18+B19</f>
        <v>13449</v>
      </c>
      <c r="C16" s="13">
        <f aca="true" t="shared" si="5" ref="C16:O16">C17+C18+C19</f>
        <v>18849</v>
      </c>
      <c r="D16" s="13">
        <f t="shared" si="5"/>
        <v>16626</v>
      </c>
      <c r="E16" s="13">
        <v>0</v>
      </c>
      <c r="F16" s="13">
        <f>F17+F18+F19</f>
        <v>2814</v>
      </c>
      <c r="G16" s="13">
        <f>G17+G18+G19</f>
        <v>7565</v>
      </c>
      <c r="H16" s="13">
        <f t="shared" si="5"/>
        <v>11470</v>
      </c>
      <c r="I16" s="13">
        <f t="shared" si="5"/>
        <v>9271</v>
      </c>
      <c r="J16" s="13">
        <f t="shared" si="5"/>
        <v>8348</v>
      </c>
      <c r="K16" s="13">
        <f t="shared" si="5"/>
        <v>12984</v>
      </c>
      <c r="L16" s="13">
        <f t="shared" si="5"/>
        <v>4851</v>
      </c>
      <c r="M16" s="13">
        <f t="shared" si="5"/>
        <v>4218</v>
      </c>
      <c r="N16" s="13">
        <f t="shared" si="5"/>
        <v>9477</v>
      </c>
      <c r="O16" s="13">
        <f t="shared" si="5"/>
        <v>12861</v>
      </c>
      <c r="P16" s="11">
        <f t="shared" si="2"/>
        <v>132783</v>
      </c>
    </row>
    <row r="17" spans="1:19" ht="17.25" customHeight="1">
      <c r="A17" s="14" t="s">
        <v>32</v>
      </c>
      <c r="B17" s="13">
        <v>13432</v>
      </c>
      <c r="C17" s="13">
        <v>18820</v>
      </c>
      <c r="D17" s="13">
        <v>16606</v>
      </c>
      <c r="E17" s="13">
        <v>0</v>
      </c>
      <c r="F17" s="13">
        <v>2807</v>
      </c>
      <c r="G17" s="13">
        <v>7552</v>
      </c>
      <c r="H17" s="13">
        <v>11447</v>
      </c>
      <c r="I17" s="13">
        <v>9264</v>
      </c>
      <c r="J17" s="13">
        <v>8333</v>
      </c>
      <c r="K17" s="13">
        <v>12965</v>
      </c>
      <c r="L17" s="13">
        <v>4848</v>
      </c>
      <c r="M17" s="13">
        <v>4211</v>
      </c>
      <c r="N17" s="13">
        <v>9455</v>
      </c>
      <c r="O17" s="13">
        <v>12832</v>
      </c>
      <c r="P17" s="11">
        <f t="shared" si="2"/>
        <v>132572</v>
      </c>
      <c r="Q17"/>
      <c r="R17"/>
      <c r="S17"/>
    </row>
    <row r="18" spans="1:19" ht="17.25" customHeight="1">
      <c r="A18" s="14" t="s">
        <v>33</v>
      </c>
      <c r="B18" s="13">
        <v>11</v>
      </c>
      <c r="C18" s="13">
        <v>11</v>
      </c>
      <c r="D18" s="13">
        <v>3</v>
      </c>
      <c r="E18" s="13">
        <v>0</v>
      </c>
      <c r="F18" s="13">
        <v>5</v>
      </c>
      <c r="G18" s="13">
        <v>9</v>
      </c>
      <c r="H18" s="13">
        <v>12</v>
      </c>
      <c r="I18" s="13">
        <v>1</v>
      </c>
      <c r="J18" s="13">
        <v>10</v>
      </c>
      <c r="K18" s="13">
        <v>4</v>
      </c>
      <c r="L18" s="13">
        <v>2</v>
      </c>
      <c r="M18" s="13">
        <v>4</v>
      </c>
      <c r="N18" s="13">
        <v>15</v>
      </c>
      <c r="O18" s="13">
        <v>13</v>
      </c>
      <c r="P18" s="11">
        <f t="shared" si="2"/>
        <v>100</v>
      </c>
      <c r="Q18"/>
      <c r="R18"/>
      <c r="S18"/>
    </row>
    <row r="19" spans="1:19" ht="17.25" customHeight="1">
      <c r="A19" s="14" t="s">
        <v>34</v>
      </c>
      <c r="B19" s="13">
        <v>6</v>
      </c>
      <c r="C19" s="13">
        <v>18</v>
      </c>
      <c r="D19" s="13">
        <v>17</v>
      </c>
      <c r="E19" s="13">
        <v>0</v>
      </c>
      <c r="F19" s="13">
        <v>2</v>
      </c>
      <c r="G19" s="13">
        <v>4</v>
      </c>
      <c r="H19" s="13">
        <v>11</v>
      </c>
      <c r="I19" s="13">
        <v>6</v>
      </c>
      <c r="J19" s="13">
        <v>5</v>
      </c>
      <c r="K19" s="13">
        <v>15</v>
      </c>
      <c r="L19" s="13">
        <v>1</v>
      </c>
      <c r="M19" s="13">
        <v>3</v>
      </c>
      <c r="N19" s="13">
        <v>7</v>
      </c>
      <c r="O19" s="13">
        <v>16</v>
      </c>
      <c r="P19" s="11">
        <f t="shared" si="2"/>
        <v>111</v>
      </c>
      <c r="Q19"/>
      <c r="R19"/>
      <c r="S19"/>
    </row>
    <row r="20" spans="1:19" ht="17.25" customHeight="1">
      <c r="A20" s="16" t="s">
        <v>19</v>
      </c>
      <c r="B20" s="11">
        <f>+B21+B22+B23</f>
        <v>145416</v>
      </c>
      <c r="C20" s="11">
        <f aca="true" t="shared" si="6" ref="C20:O20">+C21+C22+C23</f>
        <v>168423</v>
      </c>
      <c r="D20" s="11">
        <f t="shared" si="6"/>
        <v>185791</v>
      </c>
      <c r="E20" s="13">
        <v>0</v>
      </c>
      <c r="F20" s="11">
        <f>+F21+F22+F23</f>
        <v>28929</v>
      </c>
      <c r="G20" s="11">
        <f>+G21+G22+G23</f>
        <v>71505</v>
      </c>
      <c r="H20" s="11">
        <f t="shared" si="6"/>
        <v>109695</v>
      </c>
      <c r="I20" s="11">
        <f t="shared" si="6"/>
        <v>84400</v>
      </c>
      <c r="J20" s="11">
        <f t="shared" si="6"/>
        <v>99131</v>
      </c>
      <c r="K20" s="11">
        <f t="shared" si="6"/>
        <v>138137</v>
      </c>
      <c r="L20" s="11">
        <f t="shared" si="6"/>
        <v>41761</v>
      </c>
      <c r="M20" s="11">
        <f t="shared" si="6"/>
        <v>43343</v>
      </c>
      <c r="N20" s="11">
        <f t="shared" si="6"/>
        <v>103273</v>
      </c>
      <c r="O20" s="11">
        <f t="shared" si="6"/>
        <v>111775</v>
      </c>
      <c r="P20" s="11">
        <f t="shared" si="2"/>
        <v>1331579</v>
      </c>
      <c r="Q20"/>
      <c r="R20"/>
      <c r="S20"/>
    </row>
    <row r="21" spans="1:19" s="61" customFormat="1" ht="17.25" customHeight="1">
      <c r="A21" s="55" t="s">
        <v>20</v>
      </c>
      <c r="B21" s="67">
        <v>82634</v>
      </c>
      <c r="C21" s="67">
        <v>104547</v>
      </c>
      <c r="D21" s="67">
        <v>117614</v>
      </c>
      <c r="E21" s="13">
        <v>0</v>
      </c>
      <c r="F21" s="67">
        <v>19409</v>
      </c>
      <c r="G21" s="67">
        <v>45012</v>
      </c>
      <c r="H21" s="67">
        <v>68898</v>
      </c>
      <c r="I21" s="67">
        <v>49924</v>
      </c>
      <c r="J21" s="67">
        <v>61012</v>
      </c>
      <c r="K21" s="67">
        <v>78372</v>
      </c>
      <c r="L21" s="67">
        <v>25415</v>
      </c>
      <c r="M21" s="67">
        <v>25713</v>
      </c>
      <c r="N21" s="67">
        <v>59733</v>
      </c>
      <c r="O21" s="67">
        <v>68289</v>
      </c>
      <c r="P21" s="68">
        <f t="shared" si="2"/>
        <v>806572</v>
      </c>
      <c r="Q21" s="69"/>
      <c r="R21"/>
      <c r="S21"/>
    </row>
    <row r="22" spans="1:19" s="61" customFormat="1" ht="17.25" customHeight="1">
      <c r="A22" s="55" t="s">
        <v>21</v>
      </c>
      <c r="B22" s="67">
        <v>54915</v>
      </c>
      <c r="C22" s="67">
        <v>54535</v>
      </c>
      <c r="D22" s="67">
        <v>59584</v>
      </c>
      <c r="E22" s="13">
        <v>0</v>
      </c>
      <c r="F22" s="67">
        <v>7837</v>
      </c>
      <c r="G22" s="67">
        <v>23580</v>
      </c>
      <c r="H22" s="67">
        <v>35704</v>
      </c>
      <c r="I22" s="67">
        <v>30611</v>
      </c>
      <c r="J22" s="67">
        <v>34204</v>
      </c>
      <c r="K22" s="67">
        <v>53069</v>
      </c>
      <c r="L22" s="67">
        <v>14676</v>
      </c>
      <c r="M22" s="67">
        <v>15837</v>
      </c>
      <c r="N22" s="67">
        <v>39863</v>
      </c>
      <c r="O22" s="67">
        <v>35809</v>
      </c>
      <c r="P22" s="68">
        <f t="shared" si="2"/>
        <v>460224</v>
      </c>
      <c r="Q22" s="69"/>
      <c r="R22"/>
      <c r="S22"/>
    </row>
    <row r="23" spans="1:19" ht="17.25" customHeight="1">
      <c r="A23" s="12" t="s">
        <v>22</v>
      </c>
      <c r="B23" s="13">
        <v>7867</v>
      </c>
      <c r="C23" s="13">
        <v>9341</v>
      </c>
      <c r="D23" s="13">
        <v>8593</v>
      </c>
      <c r="E23" s="13">
        <v>0</v>
      </c>
      <c r="F23" s="13">
        <v>1683</v>
      </c>
      <c r="G23" s="13">
        <v>2913</v>
      </c>
      <c r="H23" s="13">
        <v>5093</v>
      </c>
      <c r="I23" s="13">
        <v>3865</v>
      </c>
      <c r="J23" s="13">
        <v>3915</v>
      </c>
      <c r="K23" s="13">
        <v>6696</v>
      </c>
      <c r="L23" s="13">
        <v>1670</v>
      </c>
      <c r="M23" s="13">
        <v>1793</v>
      </c>
      <c r="N23" s="13">
        <v>3677</v>
      </c>
      <c r="O23" s="13">
        <v>7677</v>
      </c>
      <c r="P23" s="11">
        <f t="shared" si="2"/>
        <v>64783</v>
      </c>
      <c r="Q23"/>
      <c r="R23"/>
      <c r="S23"/>
    </row>
    <row r="24" spans="1:19" ht="17.25" customHeight="1">
      <c r="A24" s="16" t="s">
        <v>23</v>
      </c>
      <c r="B24" s="13">
        <f>+B25+B26</f>
        <v>135509</v>
      </c>
      <c r="C24" s="13">
        <f aca="true" t="shared" si="7" ref="C24:O24">+C25+C26</f>
        <v>196090</v>
      </c>
      <c r="D24" s="13">
        <f t="shared" si="7"/>
        <v>204890</v>
      </c>
      <c r="E24" s="13">
        <v>0</v>
      </c>
      <c r="F24" s="13">
        <f>+F25+F26</f>
        <v>34167</v>
      </c>
      <c r="G24" s="13">
        <f>+G25+G26</f>
        <v>93471</v>
      </c>
      <c r="H24" s="13">
        <f t="shared" si="7"/>
        <v>125891</v>
      </c>
      <c r="I24" s="13">
        <f t="shared" si="7"/>
        <v>81133</v>
      </c>
      <c r="J24" s="13">
        <f t="shared" si="7"/>
        <v>62438</v>
      </c>
      <c r="K24" s="13">
        <f t="shared" si="7"/>
        <v>80829</v>
      </c>
      <c r="L24" s="13">
        <f t="shared" si="7"/>
        <v>21414</v>
      </c>
      <c r="M24" s="13">
        <f t="shared" si="7"/>
        <v>25724</v>
      </c>
      <c r="N24" s="13">
        <f t="shared" si="7"/>
        <v>58681</v>
      </c>
      <c r="O24" s="13">
        <f t="shared" si="7"/>
        <v>101843</v>
      </c>
      <c r="P24" s="11">
        <f t="shared" si="2"/>
        <v>1222080</v>
      </c>
      <c r="Q24" s="45"/>
      <c r="R24"/>
      <c r="S24"/>
    </row>
    <row r="25" spans="1:19" ht="17.25" customHeight="1">
      <c r="A25" s="12" t="s">
        <v>36</v>
      </c>
      <c r="B25" s="13">
        <v>81969</v>
      </c>
      <c r="C25" s="13">
        <v>122746</v>
      </c>
      <c r="D25" s="13">
        <v>130245</v>
      </c>
      <c r="E25" s="13">
        <v>0</v>
      </c>
      <c r="F25" s="13">
        <v>23521</v>
      </c>
      <c r="G25" s="13">
        <v>56086</v>
      </c>
      <c r="H25" s="13">
        <v>81806</v>
      </c>
      <c r="I25" s="13">
        <v>50766</v>
      </c>
      <c r="J25" s="13">
        <v>39217</v>
      </c>
      <c r="K25" s="13">
        <v>52228</v>
      </c>
      <c r="L25" s="13">
        <v>14409</v>
      </c>
      <c r="M25" s="13">
        <v>18085</v>
      </c>
      <c r="N25" s="13">
        <v>34908</v>
      </c>
      <c r="O25" s="13">
        <v>64978</v>
      </c>
      <c r="P25" s="11">
        <f t="shared" si="2"/>
        <v>770964</v>
      </c>
      <c r="Q25" s="44"/>
      <c r="R25"/>
      <c r="S25"/>
    </row>
    <row r="26" spans="1:19" ht="17.25" customHeight="1">
      <c r="A26" s="12" t="s">
        <v>37</v>
      </c>
      <c r="B26" s="13">
        <v>53540</v>
      </c>
      <c r="C26" s="13">
        <v>73344</v>
      </c>
      <c r="D26" s="13">
        <v>74645</v>
      </c>
      <c r="E26" s="13">
        <v>0</v>
      </c>
      <c r="F26" s="13">
        <v>10646</v>
      </c>
      <c r="G26" s="13">
        <v>37385</v>
      </c>
      <c r="H26" s="13">
        <v>44085</v>
      </c>
      <c r="I26" s="13">
        <v>30367</v>
      </c>
      <c r="J26" s="13">
        <v>23221</v>
      </c>
      <c r="K26" s="13">
        <v>28601</v>
      </c>
      <c r="L26" s="13">
        <v>7005</v>
      </c>
      <c r="M26" s="13">
        <v>7639</v>
      </c>
      <c r="N26" s="13">
        <v>23773</v>
      </c>
      <c r="O26" s="13">
        <v>36865</v>
      </c>
      <c r="P26" s="11">
        <f t="shared" si="2"/>
        <v>451116</v>
      </c>
      <c r="Q26" s="44"/>
      <c r="R26"/>
      <c r="S26"/>
    </row>
    <row r="27" spans="1:19" ht="34.5" customHeight="1">
      <c r="A27" s="30" t="s">
        <v>26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11">
        <v>6590</v>
      </c>
      <c r="P27" s="11">
        <f t="shared" si="2"/>
        <v>6590</v>
      </c>
      <c r="Q27"/>
      <c r="R27"/>
      <c r="S27"/>
    </row>
    <row r="28" spans="1:16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11"/>
      <c r="P28" s="11"/>
    </row>
    <row r="29" spans="1:19" ht="34.5" customHeight="1">
      <c r="A29" s="2" t="s">
        <v>38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1">
        <v>95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11">
        <v>0</v>
      </c>
      <c r="P29" s="11">
        <f>SUM(B29:O29)</f>
        <v>95</v>
      </c>
      <c r="Q29"/>
      <c r="R29"/>
      <c r="S29"/>
    </row>
    <row r="30" spans="1:16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31">
        <v>0</v>
      </c>
      <c r="J30" s="31"/>
      <c r="K30" s="31">
        <v>0</v>
      </c>
      <c r="L30" s="31"/>
      <c r="M30" s="31"/>
      <c r="N30" s="31"/>
      <c r="O30" s="31">
        <v>0</v>
      </c>
      <c r="P30" s="19">
        <v>0</v>
      </c>
    </row>
    <row r="31" spans="1:19" ht="17.25" customHeight="1">
      <c r="A31" s="2" t="s">
        <v>39</v>
      </c>
      <c r="B31" s="32">
        <f>SUM(B32:B35)</f>
        <v>3.1444</v>
      </c>
      <c r="C31" s="32">
        <f aca="true" t="shared" si="8" ref="C31:O31">SUM(C32:C35)</f>
        <v>3.5273</v>
      </c>
      <c r="D31" s="32">
        <f t="shared" si="8"/>
        <v>3.8659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3.3605</v>
      </c>
      <c r="I31" s="32">
        <f t="shared" si="8"/>
        <v>3.6634</v>
      </c>
      <c r="J31" s="32">
        <f t="shared" si="8"/>
        <v>3.4259</v>
      </c>
      <c r="K31" s="32">
        <f t="shared" si="8"/>
        <v>2.9049</v>
      </c>
      <c r="L31" s="32">
        <f t="shared" si="8"/>
        <v>3.0491</v>
      </c>
      <c r="M31" s="32">
        <f t="shared" si="8"/>
        <v>2.7332</v>
      </c>
      <c r="N31" s="32">
        <f t="shared" si="8"/>
        <v>2.8434</v>
      </c>
      <c r="O31" s="32">
        <f t="shared" si="8"/>
        <v>3.2452</v>
      </c>
      <c r="P31" s="19">
        <v>3.2452</v>
      </c>
      <c r="Q31"/>
      <c r="R31"/>
      <c r="S31"/>
    </row>
    <row r="32" spans="1:19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13">
        <v>0</v>
      </c>
      <c r="F32" s="32">
        <v>5.2787</v>
      </c>
      <c r="G32" s="32">
        <v>3.292</v>
      </c>
      <c r="H32" s="32">
        <v>3.3605</v>
      </c>
      <c r="I32" s="32">
        <v>3.6634</v>
      </c>
      <c r="J32" s="32">
        <v>3.4259</v>
      </c>
      <c r="K32" s="32">
        <v>2.9049</v>
      </c>
      <c r="L32" s="32">
        <v>3.0491</v>
      </c>
      <c r="M32" s="32">
        <v>2.7332</v>
      </c>
      <c r="N32" s="32">
        <v>2.8434</v>
      </c>
      <c r="O32" s="32">
        <v>3.2452</v>
      </c>
      <c r="P32" s="19">
        <v>3.2452</v>
      </c>
      <c r="Q32"/>
      <c r="R32"/>
      <c r="S32"/>
    </row>
    <row r="33" spans="1:19" ht="17.25" customHeight="1">
      <c r="A33" s="30" t="s">
        <v>41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19">
        <v>0</v>
      </c>
      <c r="Q33"/>
      <c r="R33"/>
      <c r="S33"/>
    </row>
    <row r="34" spans="1:19" ht="17.25" customHeight="1">
      <c r="A34" s="51" t="s">
        <v>42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52">
        <v>0</v>
      </c>
      <c r="Q34"/>
      <c r="R34"/>
      <c r="S34"/>
    </row>
    <row r="35" spans="1:19" ht="17.25" customHeight="1">
      <c r="A35" s="30" t="s">
        <v>43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19">
        <v>0</v>
      </c>
      <c r="Q35"/>
      <c r="R35"/>
      <c r="S35"/>
    </row>
    <row r="36" spans="1:16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9">
        <v>0</v>
      </c>
      <c r="J36" s="19"/>
      <c r="K36" s="19">
        <v>0</v>
      </c>
      <c r="L36" s="19"/>
      <c r="M36" s="19"/>
      <c r="N36" s="19"/>
      <c r="O36" s="19">
        <v>0</v>
      </c>
      <c r="P36" s="19"/>
    </row>
    <row r="37" spans="1:19" ht="17.25" customHeight="1">
      <c r="A37" s="2" t="s">
        <v>44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23">
        <v>12498.05</v>
      </c>
      <c r="P37" s="23">
        <f>SUM(B37:O37)</f>
        <v>12498.05</v>
      </c>
      <c r="Q37"/>
      <c r="R37"/>
      <c r="S37"/>
    </row>
    <row r="38" spans="1:19" ht="17.25" customHeight="1">
      <c r="A38" s="16" t="s">
        <v>45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3">
        <v>58355.79</v>
      </c>
      <c r="P38" s="23">
        <f>SUM(B38:O38)</f>
        <v>58355.79</v>
      </c>
      <c r="Q38"/>
      <c r="R38"/>
      <c r="S38"/>
    </row>
    <row r="39" spans="1:19" ht="17.25" customHeight="1">
      <c r="A39" s="16" t="s">
        <v>46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3">
        <v>18</v>
      </c>
      <c r="P39" s="13">
        <f>SUM(B39:O39)</f>
        <v>18</v>
      </c>
      <c r="Q39"/>
      <c r="R39"/>
      <c r="S39"/>
    </row>
    <row r="40" spans="1:16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9">
        <v>0</v>
      </c>
      <c r="J40" s="19"/>
      <c r="K40" s="19">
        <v>0</v>
      </c>
      <c r="L40" s="19"/>
      <c r="M40" s="19"/>
      <c r="N40" s="19"/>
      <c r="O40" s="19">
        <v>0</v>
      </c>
      <c r="P40" s="20"/>
    </row>
    <row r="41" spans="1:16" ht="17.25" customHeight="1">
      <c r="A41" s="2" t="s">
        <v>47</v>
      </c>
      <c r="B41" s="23">
        <f>+B45+B42</f>
        <v>4091.68</v>
      </c>
      <c r="C41" s="23">
        <f aca="true" t="shared" si="9" ref="C41:O41">+C45+C42</f>
        <v>5773.72</v>
      </c>
      <c r="D41" s="23">
        <f t="shared" si="9"/>
        <v>6385.76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23">
        <f t="shared" si="9"/>
        <v>1904.6</v>
      </c>
      <c r="J41" s="23">
        <f t="shared" si="9"/>
        <v>3376.92</v>
      </c>
      <c r="K41" s="23">
        <f t="shared" si="9"/>
        <v>2606.52</v>
      </c>
      <c r="L41" s="23">
        <f t="shared" si="9"/>
        <v>1343.92</v>
      </c>
      <c r="M41" s="23">
        <f t="shared" si="9"/>
        <v>1224.08</v>
      </c>
      <c r="N41" s="23">
        <f t="shared" si="9"/>
        <v>2255.56</v>
      </c>
      <c r="O41" s="23">
        <f t="shared" si="9"/>
        <v>3715.04</v>
      </c>
      <c r="P41" s="23">
        <f>SUM(B41:O41)</f>
        <v>38340.240000000005</v>
      </c>
    </row>
    <row r="42" spans="1:16" ht="17.25" customHeight="1">
      <c r="A42" s="16" t="s">
        <v>48</v>
      </c>
      <c r="B42" s="62">
        <v>0</v>
      </c>
      <c r="C42" s="62">
        <v>0</v>
      </c>
      <c r="D42" s="62">
        <v>0</v>
      </c>
      <c r="E42" s="13">
        <v>0</v>
      </c>
      <c r="F42" s="11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/>
      <c r="M42" s="62"/>
      <c r="N42" s="62"/>
      <c r="O42" s="62">
        <v>0</v>
      </c>
      <c r="P42" s="62">
        <v>0</v>
      </c>
    </row>
    <row r="43" spans="1:16" ht="17.25" customHeight="1">
      <c r="A43" s="12" t="s">
        <v>49</v>
      </c>
      <c r="B43" s="62">
        <v>0</v>
      </c>
      <c r="C43" s="62">
        <v>0</v>
      </c>
      <c r="D43" s="62">
        <v>0</v>
      </c>
      <c r="E43" s="13">
        <v>0</v>
      </c>
      <c r="F43" s="11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/>
      <c r="M43" s="62"/>
      <c r="N43" s="62"/>
      <c r="O43" s="62">
        <v>0</v>
      </c>
      <c r="P43" s="62">
        <v>0</v>
      </c>
    </row>
    <row r="44" spans="1:16" ht="17.25" customHeight="1">
      <c r="A44" s="12" t="s">
        <v>50</v>
      </c>
      <c r="B44" s="62">
        <v>0</v>
      </c>
      <c r="C44" s="62">
        <v>0</v>
      </c>
      <c r="D44" s="62">
        <v>0</v>
      </c>
      <c r="E44" s="13">
        <v>0</v>
      </c>
      <c r="F44" s="11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/>
      <c r="M44" s="62"/>
      <c r="N44" s="62"/>
      <c r="O44" s="62">
        <v>0</v>
      </c>
      <c r="P44" s="62">
        <v>0</v>
      </c>
    </row>
    <row r="45" spans="1:16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O45">ROUND(D46*D47,2)</f>
        <v>6385.76</v>
      </c>
      <c r="E45" s="13">
        <v>0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54">
        <f t="shared" si="10"/>
        <v>1904.6</v>
      </c>
      <c r="J45" s="54">
        <f t="shared" si="10"/>
        <v>3376.92</v>
      </c>
      <c r="K45" s="54">
        <f t="shared" si="10"/>
        <v>2606.52</v>
      </c>
      <c r="L45" s="54">
        <f t="shared" si="10"/>
        <v>1343.92</v>
      </c>
      <c r="M45" s="54">
        <f t="shared" si="10"/>
        <v>1224.08</v>
      </c>
      <c r="N45" s="54">
        <f t="shared" si="10"/>
        <v>2255.56</v>
      </c>
      <c r="O45" s="54">
        <f t="shared" si="10"/>
        <v>3715.04</v>
      </c>
      <c r="P45" s="23">
        <f>SUM(B45:O45)</f>
        <v>38340.240000000005</v>
      </c>
    </row>
    <row r="46" spans="1:19" ht="17.25" customHeight="1">
      <c r="A46" s="55" t="s">
        <v>52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56">
        <v>445</v>
      </c>
      <c r="J46" s="56">
        <v>789</v>
      </c>
      <c r="K46" s="56">
        <v>609</v>
      </c>
      <c r="L46" s="56">
        <v>314</v>
      </c>
      <c r="M46" s="56">
        <v>286</v>
      </c>
      <c r="N46" s="56">
        <v>527</v>
      </c>
      <c r="O46" s="56">
        <v>868</v>
      </c>
      <c r="P46" s="56">
        <f>SUM(B46:O46)</f>
        <v>8958</v>
      </c>
      <c r="Q46"/>
      <c r="R46"/>
      <c r="S46"/>
    </row>
    <row r="47" spans="1:19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3">
        <v>0</v>
      </c>
      <c r="F47" s="11">
        <v>0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54">
        <v>4.28</v>
      </c>
      <c r="Q47" s="49"/>
      <c r="R47"/>
      <c r="S47"/>
    </row>
    <row r="48" spans="1:16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/>
      <c r="H48" s="19">
        <v>0</v>
      </c>
      <c r="I48" s="19">
        <v>0</v>
      </c>
      <c r="J48" s="19"/>
      <c r="K48" s="19">
        <v>0</v>
      </c>
      <c r="L48" s="19"/>
      <c r="M48" s="19"/>
      <c r="N48" s="19"/>
      <c r="O48" s="19">
        <v>0</v>
      </c>
      <c r="P48" s="20"/>
    </row>
    <row r="49" spans="1:19" ht="17.25" customHeight="1">
      <c r="A49" s="21" t="s">
        <v>54</v>
      </c>
      <c r="B49" s="22">
        <f>+B50+B62</f>
        <v>1858826.8099999998</v>
      </c>
      <c r="C49" s="22">
        <f aca="true" t="shared" si="11" ref="C49:O49">+C50+C62</f>
        <v>2762279.64</v>
      </c>
      <c r="D49" s="22">
        <f t="shared" si="11"/>
        <v>2982106.8</v>
      </c>
      <c r="E49" s="22">
        <f>+E50+E62</f>
        <v>0</v>
      </c>
      <c r="F49" s="22">
        <f t="shared" si="11"/>
        <v>636970.17</v>
      </c>
      <c r="G49" s="22">
        <f t="shared" si="11"/>
        <v>1074769.82</v>
      </c>
      <c r="H49" s="22">
        <f t="shared" si="11"/>
        <v>1706559.18</v>
      </c>
      <c r="I49" s="22">
        <f t="shared" si="11"/>
        <v>1345907.8800000001</v>
      </c>
      <c r="J49" s="22">
        <f>+J50+J62</f>
        <v>1067526.7699999998</v>
      </c>
      <c r="K49" s="22">
        <f t="shared" si="11"/>
        <v>1377676.63</v>
      </c>
      <c r="L49" s="22">
        <f>+L50+L62</f>
        <v>452446.36</v>
      </c>
      <c r="M49" s="22">
        <f>+M50+M62</f>
        <v>425775.54000000004</v>
      </c>
      <c r="N49" s="22">
        <f>+N50+N62</f>
        <v>914698.87</v>
      </c>
      <c r="O49" s="22">
        <f t="shared" si="11"/>
        <v>1680546.87</v>
      </c>
      <c r="P49" s="22">
        <f>SUM(B49:O49)</f>
        <v>18286091.339999996</v>
      </c>
      <c r="Q49"/>
      <c r="R49"/>
      <c r="S49"/>
    </row>
    <row r="50" spans="1:19" ht="17.25" customHeight="1">
      <c r="A50" s="16" t="s">
        <v>55</v>
      </c>
      <c r="B50" s="23">
        <f>SUM(B51:B61)</f>
        <v>1842109.8199999998</v>
      </c>
      <c r="C50" s="23">
        <f aca="true" t="shared" si="12" ref="C50:O50">SUM(C51:C61)</f>
        <v>2739127.87</v>
      </c>
      <c r="D50" s="23">
        <f t="shared" si="12"/>
        <v>2973510.4</v>
      </c>
      <c r="E50" s="23">
        <f>SUM(E51:E61)</f>
        <v>0</v>
      </c>
      <c r="F50" s="23">
        <f t="shared" si="12"/>
        <v>636970.17</v>
      </c>
      <c r="G50" s="23">
        <f t="shared" si="12"/>
        <v>1062237.75</v>
      </c>
      <c r="H50" s="23">
        <f t="shared" si="12"/>
        <v>1683476.97</v>
      </c>
      <c r="I50" s="23">
        <f t="shared" si="12"/>
        <v>1345907.8800000001</v>
      </c>
      <c r="J50" s="23">
        <f>SUM(J51:J61)</f>
        <v>1058787.0799999998</v>
      </c>
      <c r="K50" s="23">
        <f t="shared" si="12"/>
        <v>1369155.72</v>
      </c>
      <c r="L50" s="23">
        <f>SUM(L51:L61)</f>
        <v>450933.72</v>
      </c>
      <c r="M50" s="23">
        <f>SUM(M51:M61)</f>
        <v>417935.95</v>
      </c>
      <c r="N50" s="23">
        <f>SUM(N51:N61)</f>
        <v>913235.43</v>
      </c>
      <c r="O50" s="23">
        <f t="shared" si="12"/>
        <v>1667052.82</v>
      </c>
      <c r="P50" s="23">
        <f>SUM(B50:O50)</f>
        <v>18160441.580000002</v>
      </c>
      <c r="Q50"/>
      <c r="R50"/>
      <c r="S50"/>
    </row>
    <row r="51" spans="1:19" ht="17.25" customHeight="1">
      <c r="A51" s="34" t="s">
        <v>56</v>
      </c>
      <c r="B51" s="23">
        <f aca="true" t="shared" si="13" ref="B51:O51">ROUND(B32*B7,2)</f>
        <v>1838018.14</v>
      </c>
      <c r="C51" s="23">
        <f t="shared" si="13"/>
        <v>2733354.15</v>
      </c>
      <c r="D51" s="23">
        <f t="shared" si="13"/>
        <v>2967124.64</v>
      </c>
      <c r="E51" s="23">
        <f>ROUND(E32*E7,2)</f>
        <v>0</v>
      </c>
      <c r="F51" s="23">
        <f t="shared" si="13"/>
        <v>636970.17</v>
      </c>
      <c r="G51" s="23">
        <f t="shared" si="13"/>
        <v>1060020.71</v>
      </c>
      <c r="H51" s="23">
        <f t="shared" si="13"/>
        <v>1680031.57</v>
      </c>
      <c r="I51" s="23">
        <f t="shared" si="13"/>
        <v>1337364.47</v>
      </c>
      <c r="J51" s="23">
        <f t="shared" si="13"/>
        <v>1055410.16</v>
      </c>
      <c r="K51" s="23">
        <f t="shared" si="13"/>
        <v>1366549.2</v>
      </c>
      <c r="L51" s="23">
        <f t="shared" si="13"/>
        <v>449589.8</v>
      </c>
      <c r="M51" s="23">
        <f t="shared" si="13"/>
        <v>416711.87</v>
      </c>
      <c r="N51" s="23">
        <f t="shared" si="13"/>
        <v>910979.87</v>
      </c>
      <c r="O51" s="23">
        <f t="shared" si="13"/>
        <v>1650839.73</v>
      </c>
      <c r="P51" s="23">
        <f>SUM(B51:O51)</f>
        <v>18102964.479999997</v>
      </c>
      <c r="Q51"/>
      <c r="R51"/>
      <c r="S51"/>
    </row>
    <row r="52" spans="1:19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/>
      <c r="R52"/>
      <c r="S52"/>
    </row>
    <row r="53" spans="1:19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/>
      <c r="R53"/>
      <c r="S53"/>
    </row>
    <row r="54" spans="1:19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/>
      <c r="R54"/>
      <c r="S54"/>
    </row>
    <row r="55" spans="1:19" ht="17.25" customHeight="1">
      <c r="A55" s="12" t="s">
        <v>139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23">
        <f>+O37</f>
        <v>12498.05</v>
      </c>
      <c r="P55" s="23">
        <f>SUM(B55:O55)</f>
        <v>12498.05</v>
      </c>
      <c r="Q55"/>
      <c r="R55"/>
      <c r="S55"/>
    </row>
    <row r="56" spans="1:19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f>SUM(B56:O56)</f>
        <v>0</v>
      </c>
      <c r="Q56"/>
      <c r="R56"/>
      <c r="S56"/>
    </row>
    <row r="57" spans="1:19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19">
        <v>0</v>
      </c>
      <c r="G57" s="36">
        <v>2217.04</v>
      </c>
      <c r="H57" s="19">
        <v>3445.4</v>
      </c>
      <c r="I57" s="36">
        <v>1904.6</v>
      </c>
      <c r="J57" s="36">
        <v>3376.92</v>
      </c>
      <c r="K57" s="36">
        <v>2606.52</v>
      </c>
      <c r="L57" s="36">
        <v>1343.92</v>
      </c>
      <c r="M57" s="36">
        <v>1224.08</v>
      </c>
      <c r="N57" s="36">
        <v>2255.56</v>
      </c>
      <c r="O57" s="36">
        <v>3715.04</v>
      </c>
      <c r="P57" s="23">
        <f>SUM(B57:O57)</f>
        <v>38340.240000000005</v>
      </c>
      <c r="Q57"/>
      <c r="R57"/>
      <c r="S57"/>
    </row>
    <row r="58" spans="1:19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f>SUM(B58:O58)</f>
        <v>0</v>
      </c>
      <c r="Q58"/>
      <c r="R58"/>
      <c r="S58"/>
    </row>
    <row r="59" spans="1:19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36">
        <v>6638.81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3">
        <f>SUM(B59:O59)</f>
        <v>6638.81</v>
      </c>
      <c r="Q59"/>
      <c r="R59"/>
      <c r="S59"/>
    </row>
    <row r="60" spans="1:19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/>
      <c r="R60"/>
      <c r="S60"/>
    </row>
    <row r="61" spans="1:19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/>
      <c r="R61"/>
      <c r="S61"/>
    </row>
    <row r="62" spans="1:19" ht="17.25" customHeight="1">
      <c r="A62" s="16" t="s">
        <v>66</v>
      </c>
      <c r="B62" s="36">
        <v>16716.99</v>
      </c>
      <c r="C62" s="36">
        <v>23151.77</v>
      </c>
      <c r="D62" s="36">
        <v>8596.4</v>
      </c>
      <c r="E62" s="19">
        <v>0</v>
      </c>
      <c r="F62" s="19">
        <v>0</v>
      </c>
      <c r="G62" s="36">
        <v>12532.07</v>
      </c>
      <c r="H62" s="36">
        <v>23082.21</v>
      </c>
      <c r="I62" s="36">
        <v>0</v>
      </c>
      <c r="J62" s="36">
        <v>8739.69</v>
      </c>
      <c r="K62" s="36">
        <v>8520.91</v>
      </c>
      <c r="L62" s="36">
        <v>1512.64</v>
      </c>
      <c r="M62" s="36">
        <v>7839.59</v>
      </c>
      <c r="N62" s="36">
        <v>1463.44</v>
      </c>
      <c r="O62" s="36">
        <v>13494.05</v>
      </c>
      <c r="P62" s="36">
        <f>SUM(B62:O62)</f>
        <v>125649.76000000001</v>
      </c>
      <c r="Q62"/>
      <c r="R62"/>
      <c r="S62"/>
    </row>
    <row r="63" spans="1:16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/>
      <c r="G63" s="19"/>
      <c r="H63" s="19">
        <v>0</v>
      </c>
      <c r="I63" s="19">
        <v>0</v>
      </c>
      <c r="J63" s="19"/>
      <c r="K63" s="19">
        <v>0</v>
      </c>
      <c r="L63" s="19"/>
      <c r="M63" s="19"/>
      <c r="N63" s="19"/>
      <c r="O63" s="19">
        <v>0</v>
      </c>
      <c r="P63" s="19">
        <f>SUM(B63:O63)</f>
        <v>0</v>
      </c>
    </row>
    <row r="64" spans="1:16" ht="17.25" customHeight="1">
      <c r="A64" s="43"/>
      <c r="B64" s="50">
        <v>0</v>
      </c>
      <c r="C64" s="50">
        <v>0</v>
      </c>
      <c r="D64" s="50">
        <v>0</v>
      </c>
      <c r="E64" s="50">
        <v>0</v>
      </c>
      <c r="F64" s="50"/>
      <c r="G64" s="50"/>
      <c r="H64" s="50">
        <v>0</v>
      </c>
      <c r="I64" s="50">
        <v>0</v>
      </c>
      <c r="J64" s="50"/>
      <c r="K64" s="50">
        <v>0</v>
      </c>
      <c r="L64" s="50"/>
      <c r="M64" s="50"/>
      <c r="N64" s="50"/>
      <c r="O64" s="50">
        <v>0</v>
      </c>
      <c r="P64" s="50">
        <f>SUM(B64:O64)</f>
        <v>0</v>
      </c>
    </row>
    <row r="65" spans="1:16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>
        <v>0</v>
      </c>
      <c r="J65" s="19"/>
      <c r="K65" s="19">
        <v>0</v>
      </c>
      <c r="L65" s="19"/>
      <c r="M65" s="19"/>
      <c r="N65" s="19"/>
      <c r="O65" s="19">
        <v>0</v>
      </c>
      <c r="P65" s="19"/>
    </row>
    <row r="66" spans="1:19" ht="18.75" customHeight="1">
      <c r="A66" s="2" t="s">
        <v>67</v>
      </c>
      <c r="B66" s="35">
        <f aca="true" t="shared" si="14" ref="B66:O66">+B67+B74+B111+B112</f>
        <v>-200917.78999999998</v>
      </c>
      <c r="C66" s="35">
        <f t="shared" si="14"/>
        <v>-231056.73000000004</v>
      </c>
      <c r="D66" s="35">
        <f t="shared" si="14"/>
        <v>-214532.13000000006</v>
      </c>
      <c r="E66" s="35">
        <f>+E67+E74+E111+E112</f>
        <v>3434.35</v>
      </c>
      <c r="F66" s="35">
        <f t="shared" si="14"/>
        <v>-147503.05</v>
      </c>
      <c r="G66" s="35">
        <f t="shared" si="14"/>
        <v>-98063.87</v>
      </c>
      <c r="H66" s="35">
        <f t="shared" si="14"/>
        <v>-224617.9</v>
      </c>
      <c r="I66" s="35">
        <f t="shared" si="14"/>
        <v>-105827.02</v>
      </c>
      <c r="J66" s="35">
        <f t="shared" si="14"/>
        <v>-144042.12000000002</v>
      </c>
      <c r="K66" s="35">
        <f t="shared" si="14"/>
        <v>-151128.05</v>
      </c>
      <c r="L66" s="35">
        <f t="shared" si="14"/>
        <v>-45044.48999999999</v>
      </c>
      <c r="M66" s="35">
        <f t="shared" si="14"/>
        <v>-40086.689999999995</v>
      </c>
      <c r="N66" s="35">
        <f t="shared" si="14"/>
        <v>-76965.29999999999</v>
      </c>
      <c r="O66" s="35">
        <f t="shared" si="14"/>
        <v>-186685.65</v>
      </c>
      <c r="P66" s="35">
        <f aca="true" t="shared" si="15" ref="P66:P74">SUM(B66:O66)</f>
        <v>-1863036.4400000002</v>
      </c>
      <c r="Q66"/>
      <c r="R66"/>
      <c r="S66"/>
    </row>
    <row r="67" spans="1:19" ht="18.75" customHeight="1">
      <c r="A67" s="16" t="s">
        <v>68</v>
      </c>
      <c r="B67" s="35">
        <f aca="true" t="shared" si="16" ref="B67:O67">B68+B69+B70+B71+B72+B73</f>
        <v>-191514.28999999998</v>
      </c>
      <c r="C67" s="35">
        <f t="shared" si="16"/>
        <v>-217545.33000000002</v>
      </c>
      <c r="D67" s="35">
        <f t="shared" si="16"/>
        <v>-194455.74000000005</v>
      </c>
      <c r="E67" s="19">
        <v>0</v>
      </c>
      <c r="F67" s="35">
        <f t="shared" si="16"/>
        <v>-33320.7</v>
      </c>
      <c r="G67" s="35">
        <f t="shared" si="16"/>
        <v>-66985.4</v>
      </c>
      <c r="H67" s="35">
        <f t="shared" si="16"/>
        <v>-211194.69</v>
      </c>
      <c r="I67" s="35">
        <f t="shared" si="16"/>
        <v>-96006.1</v>
      </c>
      <c r="J67" s="35">
        <f t="shared" si="16"/>
        <v>-119179.48000000001</v>
      </c>
      <c r="K67" s="35">
        <f t="shared" si="16"/>
        <v>-105569.66</v>
      </c>
      <c r="L67" s="35">
        <f t="shared" si="16"/>
        <v>-36075.38</v>
      </c>
      <c r="M67" s="35">
        <f t="shared" si="16"/>
        <v>-45409.18</v>
      </c>
      <c r="N67" s="35">
        <f t="shared" si="16"/>
        <v>-56386</v>
      </c>
      <c r="O67" s="35">
        <f t="shared" si="16"/>
        <v>-174881</v>
      </c>
      <c r="P67" s="35">
        <f t="shared" si="15"/>
        <v>-1548522.95</v>
      </c>
      <c r="Q67"/>
      <c r="R67"/>
      <c r="S67"/>
    </row>
    <row r="68" spans="1:19" s="61" customFormat="1" ht="18.75" customHeight="1">
      <c r="A68" s="55" t="s">
        <v>138</v>
      </c>
      <c r="B68" s="58">
        <f>-ROUND(B9*$D$3,2)</f>
        <v>-150723.6</v>
      </c>
      <c r="C68" s="58">
        <f aca="true" t="shared" si="17" ref="C68:O68">-ROUND(C9*$D$3,2)</f>
        <v>-211964.2</v>
      </c>
      <c r="D68" s="58">
        <f t="shared" si="17"/>
        <v>-174317.7</v>
      </c>
      <c r="E68" s="19">
        <v>0</v>
      </c>
      <c r="F68" s="58">
        <f t="shared" si="17"/>
        <v>-33320.7</v>
      </c>
      <c r="G68" s="58">
        <f t="shared" si="17"/>
        <v>-66985.4</v>
      </c>
      <c r="H68" s="58">
        <f t="shared" si="17"/>
        <v>-131205.9</v>
      </c>
      <c r="I68" s="58">
        <f>-ROUND((I9+I29)*$D$3,2)</f>
        <v>-96006.1</v>
      </c>
      <c r="J68" s="58">
        <f t="shared" si="17"/>
        <v>-51655.9</v>
      </c>
      <c r="K68" s="58">
        <f t="shared" si="17"/>
        <v>-79580.1</v>
      </c>
      <c r="L68" s="58">
        <f t="shared" si="17"/>
        <v>-28057.5</v>
      </c>
      <c r="M68" s="58">
        <f t="shared" si="17"/>
        <v>-34073.2</v>
      </c>
      <c r="N68" s="58">
        <f t="shared" si="17"/>
        <v>-39732</v>
      </c>
      <c r="O68" s="58">
        <f t="shared" si="17"/>
        <v>-174881</v>
      </c>
      <c r="P68" s="58">
        <f t="shared" si="15"/>
        <v>-1272503.3</v>
      </c>
      <c r="Q68" s="71"/>
      <c r="R68"/>
      <c r="S68"/>
    </row>
    <row r="69" spans="1:19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 t="shared" si="15"/>
        <v>0</v>
      </c>
      <c r="Q69"/>
      <c r="R69"/>
      <c r="S69"/>
    </row>
    <row r="70" spans="1:19" ht="18.75" customHeight="1">
      <c r="A70" s="12" t="s">
        <v>70</v>
      </c>
      <c r="B70" s="35">
        <v>-25.8</v>
      </c>
      <c r="C70" s="35">
        <v>-12.9</v>
      </c>
      <c r="D70" s="19">
        <v>-38.7</v>
      </c>
      <c r="E70" s="19">
        <v>0</v>
      </c>
      <c r="F70" s="19">
        <v>0</v>
      </c>
      <c r="G70" s="19">
        <v>0</v>
      </c>
      <c r="H70" s="19">
        <v>-68.8</v>
      </c>
      <c r="I70" s="19">
        <v>0</v>
      </c>
      <c r="J70" s="19">
        <v>-111.8</v>
      </c>
      <c r="K70" s="35">
        <v>-19.82</v>
      </c>
      <c r="L70" s="19">
        <v>-6.12</v>
      </c>
      <c r="M70" s="19">
        <v>-8.65</v>
      </c>
      <c r="N70" s="19">
        <v>-12.71</v>
      </c>
      <c r="O70" s="19">
        <v>0</v>
      </c>
      <c r="P70" s="35">
        <f t="shared" si="15"/>
        <v>-305.29999999999995</v>
      </c>
      <c r="Q70"/>
      <c r="R70"/>
      <c r="S70"/>
    </row>
    <row r="71" spans="1:19" ht="18.75" customHeight="1">
      <c r="A71" s="12" t="s">
        <v>71</v>
      </c>
      <c r="B71" s="35">
        <v>-4828.9</v>
      </c>
      <c r="C71" s="35">
        <v>-1354.5</v>
      </c>
      <c r="D71" s="19">
        <v>-1866.2</v>
      </c>
      <c r="E71" s="19">
        <v>0</v>
      </c>
      <c r="F71" s="19">
        <v>0</v>
      </c>
      <c r="G71" s="19">
        <v>0</v>
      </c>
      <c r="H71" s="19">
        <v>-2618.7</v>
      </c>
      <c r="I71" s="19">
        <v>0</v>
      </c>
      <c r="J71" s="19">
        <v>-1715.7</v>
      </c>
      <c r="K71" s="35">
        <v>-517.34</v>
      </c>
      <c r="L71" s="19">
        <v>-159.6</v>
      </c>
      <c r="M71" s="19">
        <v>-225.65</v>
      </c>
      <c r="N71" s="19">
        <v>-331.51</v>
      </c>
      <c r="O71" s="19">
        <v>0</v>
      </c>
      <c r="P71" s="35">
        <f t="shared" si="15"/>
        <v>-13618.1</v>
      </c>
      <c r="Q71"/>
      <c r="R71"/>
      <c r="S71"/>
    </row>
    <row r="72" spans="1:19" ht="18.75" customHeight="1">
      <c r="A72" s="12" t="s">
        <v>72</v>
      </c>
      <c r="B72" s="35">
        <v>-35935.99</v>
      </c>
      <c r="C72" s="35">
        <v>-4213.73</v>
      </c>
      <c r="D72" s="19">
        <v>-18233.14</v>
      </c>
      <c r="E72" s="19">
        <v>0</v>
      </c>
      <c r="F72" s="19">
        <v>0</v>
      </c>
      <c r="G72" s="19">
        <v>0</v>
      </c>
      <c r="H72" s="19">
        <v>-77301.29</v>
      </c>
      <c r="I72" s="19">
        <v>0</v>
      </c>
      <c r="J72" s="19">
        <v>-65696.08</v>
      </c>
      <c r="K72" s="35">
        <v>-25452.4</v>
      </c>
      <c r="L72" s="19">
        <v>-7852.16</v>
      </c>
      <c r="M72" s="19">
        <v>-11101.68</v>
      </c>
      <c r="N72" s="19">
        <v>-16309.78</v>
      </c>
      <c r="O72" s="19">
        <v>0</v>
      </c>
      <c r="P72" s="35">
        <f t="shared" si="15"/>
        <v>-262096.24999999997</v>
      </c>
      <c r="Q72"/>
      <c r="R72"/>
      <c r="S72"/>
    </row>
    <row r="73" spans="1:19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f t="shared" si="15"/>
        <v>0</v>
      </c>
      <c r="Q73"/>
      <c r="R73"/>
      <c r="S73"/>
    </row>
    <row r="74" spans="1:19" s="61" customFormat="1" ht="18.75" customHeight="1">
      <c r="A74" s="16" t="s">
        <v>74</v>
      </c>
      <c r="B74" s="58">
        <f aca="true" t="shared" si="18" ref="B74:O74">SUM(B75:B110)</f>
        <v>-13851.36</v>
      </c>
      <c r="C74" s="58">
        <f t="shared" si="18"/>
        <v>-20127.76</v>
      </c>
      <c r="D74" s="35">
        <f t="shared" si="18"/>
        <v>-20076.39</v>
      </c>
      <c r="E74" s="35">
        <f>SUM(E75:E110)</f>
        <v>0</v>
      </c>
      <c r="F74" s="35">
        <f t="shared" si="18"/>
        <v>-114255.54000000001</v>
      </c>
      <c r="G74" s="35">
        <f t="shared" si="18"/>
        <v>-9905.91</v>
      </c>
      <c r="H74" s="35">
        <f t="shared" si="18"/>
        <v>-13330</v>
      </c>
      <c r="I74" s="35">
        <f t="shared" si="18"/>
        <v>-10286.56</v>
      </c>
      <c r="J74" s="35">
        <f t="shared" si="18"/>
        <v>-8412.27</v>
      </c>
      <c r="K74" s="35">
        <f t="shared" si="18"/>
        <v>-12005.45</v>
      </c>
      <c r="L74" s="35">
        <f t="shared" si="18"/>
        <v>-3945.45</v>
      </c>
      <c r="M74" s="35">
        <f t="shared" si="18"/>
        <v>-3945.45</v>
      </c>
      <c r="N74" s="35">
        <f t="shared" si="18"/>
        <v>-8017.73</v>
      </c>
      <c r="O74" s="58">
        <f t="shared" si="18"/>
        <v>-13668.19</v>
      </c>
      <c r="P74" s="58">
        <f t="shared" si="15"/>
        <v>-251828.06000000003</v>
      </c>
      <c r="Q74"/>
      <c r="R74"/>
      <c r="S74"/>
    </row>
    <row r="75" spans="1:19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0</v>
      </c>
      <c r="F75" s="19">
        <v>-46961.64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58">
        <f>SUM(B76:O76)</f>
        <v>-20.03</v>
      </c>
      <c r="Q76"/>
      <c r="R76"/>
      <c r="S76"/>
    </row>
    <row r="77" spans="1:19" ht="18.75" customHeight="1">
      <c r="A77" s="12" t="s">
        <v>77</v>
      </c>
      <c r="B77" s="19">
        <v>0</v>
      </c>
      <c r="C77" s="19">
        <v>0</v>
      </c>
      <c r="D77" s="35">
        <v>-1067.75</v>
      </c>
      <c r="E77" s="19">
        <v>0</v>
      </c>
      <c r="F77" s="35">
        <v>-2488.9</v>
      </c>
      <c r="G77" s="35">
        <v>0</v>
      </c>
      <c r="H77" s="19">
        <v>0</v>
      </c>
      <c r="I77" s="35">
        <v>-380.65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58">
        <f>SUM(B77:O77)</f>
        <v>-3937.3</v>
      </c>
      <c r="Q77"/>
      <c r="R77"/>
      <c r="S77"/>
    </row>
    <row r="78" spans="1:19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35">
        <v>-60000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35">
        <f>SUM(B78:O78)</f>
        <v>-60000</v>
      </c>
      <c r="Q78"/>
      <c r="R78"/>
      <c r="S78"/>
    </row>
    <row r="79" spans="1:19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19">
        <v>0</v>
      </c>
      <c r="F79" s="35">
        <v>-4805</v>
      </c>
      <c r="G79" s="35">
        <v>-9905.91</v>
      </c>
      <c r="H79" s="35">
        <v>-13330</v>
      </c>
      <c r="I79" s="35">
        <v>-9905.91</v>
      </c>
      <c r="J79" s="35">
        <v>-8412.27</v>
      </c>
      <c r="K79" s="35">
        <v>-12005.45</v>
      </c>
      <c r="L79" s="35">
        <v>-3945.45</v>
      </c>
      <c r="M79" s="35">
        <v>-3945.45</v>
      </c>
      <c r="N79" s="35">
        <v>-8017.73</v>
      </c>
      <c r="O79" s="35">
        <v>-13668.19</v>
      </c>
      <c r="P79" s="58">
        <f>SUM(B79:O79)</f>
        <v>-140909.09</v>
      </c>
      <c r="Q79"/>
      <c r="R79"/>
      <c r="S79"/>
    </row>
    <row r="80" spans="1:19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/>
      <c r="R82"/>
      <c r="S82"/>
    </row>
    <row r="83" spans="1:19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/>
      <c r="R87"/>
      <c r="S87"/>
    </row>
    <row r="88" spans="1:19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/>
      <c r="R88"/>
      <c r="S88"/>
    </row>
    <row r="89" spans="1:19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/>
      <c r="R89"/>
      <c r="S89"/>
    </row>
    <row r="90" spans="1:19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/>
      <c r="R90"/>
      <c r="S90"/>
    </row>
    <row r="91" spans="1:19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/>
      <c r="R91"/>
      <c r="S91"/>
    </row>
    <row r="92" spans="1:19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/>
      <c r="R92"/>
      <c r="S92"/>
    </row>
    <row r="93" spans="1:19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/>
      <c r="R93"/>
      <c r="S93"/>
    </row>
    <row r="94" spans="1:19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/>
      <c r="R94"/>
      <c r="S94"/>
    </row>
    <row r="95" spans="1:19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/>
      <c r="R95"/>
      <c r="S95"/>
    </row>
    <row r="96" spans="1:19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8"/>
      <c r="R96"/>
      <c r="S96"/>
    </row>
    <row r="97" spans="1:19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7"/>
      <c r="R97"/>
      <c r="S97"/>
    </row>
    <row r="98" spans="1:19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47"/>
      <c r="R98"/>
      <c r="S98"/>
    </row>
    <row r="99" spans="1:19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7"/>
      <c r="R99"/>
      <c r="S99"/>
    </row>
    <row r="100" spans="1:19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47"/>
      <c r="R100"/>
      <c r="S100"/>
    </row>
    <row r="101" spans="1:19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47"/>
      <c r="R101"/>
      <c r="S101"/>
    </row>
    <row r="102" spans="1:17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60"/>
    </row>
    <row r="103" spans="1:19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47"/>
      <c r="R103"/>
      <c r="S103"/>
    </row>
    <row r="104" spans="1:19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47"/>
      <c r="R104"/>
      <c r="S104"/>
    </row>
    <row r="105" spans="1:19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47"/>
      <c r="R105"/>
      <c r="S105"/>
    </row>
    <row r="106" spans="1:19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47"/>
      <c r="R106"/>
      <c r="S106"/>
    </row>
    <row r="107" spans="1:19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f>SUM(B107:O107)</f>
        <v>0</v>
      </c>
      <c r="Q107" s="47"/>
      <c r="R107"/>
      <c r="S107"/>
    </row>
    <row r="108" spans="1:19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47"/>
      <c r="R108"/>
      <c r="S108"/>
    </row>
    <row r="109" spans="1:19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19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19">
        <v>0</v>
      </c>
      <c r="L109" s="19">
        <v>0</v>
      </c>
      <c r="M109" s="19">
        <v>0</v>
      </c>
      <c r="N109" s="19">
        <v>0</v>
      </c>
      <c r="O109" s="52">
        <v>0</v>
      </c>
      <c r="P109" s="19">
        <f>SUM(B109:O109)</f>
        <v>0</v>
      </c>
      <c r="Q109" s="60"/>
      <c r="R109"/>
      <c r="S109"/>
    </row>
    <row r="110" spans="1:17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/>
      <c r="G110" s="19"/>
      <c r="H110" s="19">
        <v>0</v>
      </c>
      <c r="I110" s="19">
        <v>0</v>
      </c>
      <c r="J110" s="19"/>
      <c r="K110" s="19">
        <v>0</v>
      </c>
      <c r="L110" s="19"/>
      <c r="M110" s="19"/>
      <c r="N110" s="19"/>
      <c r="O110" s="19">
        <v>0</v>
      </c>
      <c r="P110" s="35"/>
      <c r="Q110" s="47"/>
    </row>
    <row r="111" spans="1:19" ht="18.75" customHeight="1">
      <c r="A111" s="16" t="s">
        <v>159</v>
      </c>
      <c r="B111" s="35">
        <v>4447.86</v>
      </c>
      <c r="C111" s="35">
        <v>6616.36</v>
      </c>
      <c r="D111" s="19">
        <v>0</v>
      </c>
      <c r="E111" s="35">
        <v>3434.35</v>
      </c>
      <c r="F111" s="35">
        <v>73.19</v>
      </c>
      <c r="G111" s="35">
        <v>-21172.56</v>
      </c>
      <c r="H111" s="35">
        <v>-93.21</v>
      </c>
      <c r="I111" s="35">
        <v>465.64</v>
      </c>
      <c r="J111" s="35">
        <v>-16450.37</v>
      </c>
      <c r="K111" s="35">
        <v>-33552.94</v>
      </c>
      <c r="L111" s="35">
        <v>-5023.66</v>
      </c>
      <c r="M111" s="35">
        <v>9267.94</v>
      </c>
      <c r="N111" s="35">
        <v>-12561.57</v>
      </c>
      <c r="O111" s="35">
        <v>1863.54</v>
      </c>
      <c r="P111" s="35">
        <f aca="true" t="shared" si="19" ref="P111:P116">SUM(B111:O111)</f>
        <v>-62685.42999999999</v>
      </c>
      <c r="Q111" s="47"/>
      <c r="R111"/>
      <c r="S111"/>
    </row>
    <row r="112" spans="1:19" ht="18.75" customHeight="1">
      <c r="A112" s="16" t="s">
        <v>110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f t="shared" si="19"/>
        <v>0</v>
      </c>
      <c r="Q112" s="48"/>
      <c r="R112"/>
      <c r="S112"/>
    </row>
    <row r="113" spans="1:17" ht="18.75" customHeight="1">
      <c r="A113" s="16"/>
      <c r="B113" s="20">
        <v>0</v>
      </c>
      <c r="C113" s="20">
        <v>0</v>
      </c>
      <c r="D113" s="20">
        <v>0</v>
      </c>
      <c r="E113" s="20"/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/>
      <c r="M113" s="20"/>
      <c r="N113" s="20"/>
      <c r="O113" s="20">
        <v>0</v>
      </c>
      <c r="P113" s="31">
        <f t="shared" si="19"/>
        <v>0</v>
      </c>
      <c r="Q113" s="46"/>
    </row>
    <row r="114" spans="1:17" ht="18.75" customHeight="1">
      <c r="A114" s="16" t="s">
        <v>111</v>
      </c>
      <c r="B114" s="24">
        <f aca="true" t="shared" si="20" ref="B114:H114">+B115+B116</f>
        <v>1657909.0199999998</v>
      </c>
      <c r="C114" s="24">
        <f t="shared" si="20"/>
        <v>2531222.91</v>
      </c>
      <c r="D114" s="24">
        <f t="shared" si="20"/>
        <v>2758978.2699999996</v>
      </c>
      <c r="E114" s="24">
        <f t="shared" si="20"/>
        <v>3434.35</v>
      </c>
      <c r="F114" s="24">
        <f t="shared" si="20"/>
        <v>489467.12000000005</v>
      </c>
      <c r="G114" s="24">
        <f t="shared" si="20"/>
        <v>964173.8799999999</v>
      </c>
      <c r="H114" s="24">
        <f t="shared" si="20"/>
        <v>1481941.28</v>
      </c>
      <c r="I114" s="24">
        <f aca="true" t="shared" si="21" ref="I114:N114">+I115+I116</f>
        <v>1240080.8599999999</v>
      </c>
      <c r="J114" s="24">
        <f t="shared" si="21"/>
        <v>914744.9599999998</v>
      </c>
      <c r="K114" s="24">
        <f t="shared" si="21"/>
        <v>1224495.9500000002</v>
      </c>
      <c r="L114" s="24">
        <f t="shared" si="21"/>
        <v>405889.23</v>
      </c>
      <c r="M114" s="24">
        <f t="shared" si="21"/>
        <v>385688.85000000003</v>
      </c>
      <c r="N114" s="24">
        <f t="shared" si="21"/>
        <v>836816.1800000002</v>
      </c>
      <c r="O114" s="24">
        <f>+O115+O116</f>
        <v>1493861.2200000002</v>
      </c>
      <c r="P114" s="42">
        <f t="shared" si="19"/>
        <v>16388704.079999998</v>
      </c>
      <c r="Q114" s="64"/>
    </row>
    <row r="115" spans="1:17" ht="18" customHeight="1">
      <c r="A115" s="16" t="s">
        <v>112</v>
      </c>
      <c r="B115" s="24">
        <f aca="true" t="shared" si="22" ref="B115:H115">+B50+B67+B74+B111</f>
        <v>1641192.0299999998</v>
      </c>
      <c r="C115" s="24">
        <f t="shared" si="22"/>
        <v>2508071.14</v>
      </c>
      <c r="D115" s="24">
        <f t="shared" si="22"/>
        <v>2758978.2699999996</v>
      </c>
      <c r="E115" s="24">
        <f t="shared" si="22"/>
        <v>3434.35</v>
      </c>
      <c r="F115" s="24">
        <f t="shared" si="22"/>
        <v>489467.12000000005</v>
      </c>
      <c r="G115" s="24">
        <f t="shared" si="22"/>
        <v>964173.8799999999</v>
      </c>
      <c r="H115" s="24">
        <f t="shared" si="22"/>
        <v>1458859.07</v>
      </c>
      <c r="I115" s="24">
        <f aca="true" t="shared" si="23" ref="I115:N115">+I50+I67+I74+I111</f>
        <v>1240080.8599999999</v>
      </c>
      <c r="J115" s="24">
        <f t="shared" si="23"/>
        <v>914744.9599999998</v>
      </c>
      <c r="K115" s="24">
        <f t="shared" si="23"/>
        <v>1218027.6700000002</v>
      </c>
      <c r="L115" s="24">
        <f t="shared" si="23"/>
        <v>405889.23</v>
      </c>
      <c r="M115" s="24">
        <f t="shared" si="23"/>
        <v>377849.26</v>
      </c>
      <c r="N115" s="24">
        <f t="shared" si="23"/>
        <v>836270.1300000001</v>
      </c>
      <c r="O115" s="24">
        <f>+O50+O67+O74+O111</f>
        <v>1480367.1700000002</v>
      </c>
      <c r="P115" s="42">
        <f t="shared" si="19"/>
        <v>16297405.139999999</v>
      </c>
      <c r="Q115" s="46"/>
    </row>
    <row r="116" spans="1:17" ht="18.75" customHeight="1">
      <c r="A116" s="16" t="s">
        <v>113</v>
      </c>
      <c r="B116" s="24">
        <f aca="true" t="shared" si="24" ref="B116:H116">IF(+B62+B112+B117&lt;0,0,(B62+B112+B117))</f>
        <v>16716.99</v>
      </c>
      <c r="C116" s="24">
        <f t="shared" si="24"/>
        <v>23151.77</v>
      </c>
      <c r="D116" s="24">
        <f t="shared" si="24"/>
        <v>0</v>
      </c>
      <c r="E116" s="24">
        <f t="shared" si="24"/>
        <v>0</v>
      </c>
      <c r="F116" s="24">
        <f t="shared" si="24"/>
        <v>0</v>
      </c>
      <c r="G116" s="24">
        <f t="shared" si="24"/>
        <v>0</v>
      </c>
      <c r="H116" s="24">
        <f t="shared" si="24"/>
        <v>23082.21</v>
      </c>
      <c r="I116" s="24">
        <f aca="true" t="shared" si="25" ref="I116:N116">IF(+I62+I112+I117&lt;0,0,(I62+I112+I117))</f>
        <v>0</v>
      </c>
      <c r="J116" s="24">
        <f t="shared" si="25"/>
        <v>0</v>
      </c>
      <c r="K116" s="24">
        <f t="shared" si="25"/>
        <v>6468.279999999999</v>
      </c>
      <c r="L116" s="24">
        <f t="shared" si="25"/>
        <v>0</v>
      </c>
      <c r="M116" s="24">
        <f t="shared" si="25"/>
        <v>7839.59</v>
      </c>
      <c r="N116" s="24">
        <f t="shared" si="25"/>
        <v>546.0500000000002</v>
      </c>
      <c r="O116" s="24">
        <f>IF(+O62+O112+O117&lt;0,0,(O62+O112+O117))</f>
        <v>13494.05</v>
      </c>
      <c r="P116" s="42">
        <f t="shared" si="19"/>
        <v>91298.94</v>
      </c>
      <c r="Q116" s="65"/>
    </row>
    <row r="117" spans="1:18" ht="18.75" customHeight="1">
      <c r="A117" s="16" t="s">
        <v>114</v>
      </c>
      <c r="B117" s="19">
        <v>0</v>
      </c>
      <c r="C117" s="19">
        <v>0</v>
      </c>
      <c r="D117" s="35">
        <v>-19042.04</v>
      </c>
      <c r="E117" s="58"/>
      <c r="F117" s="19">
        <v>0</v>
      </c>
      <c r="G117" s="19">
        <v>-27898.15</v>
      </c>
      <c r="H117" s="19">
        <v>0</v>
      </c>
      <c r="I117" s="19"/>
      <c r="J117" s="19">
        <v>-42195.86</v>
      </c>
      <c r="K117" s="19">
        <v>-2052.630000000001</v>
      </c>
      <c r="L117" s="58">
        <v>-9760.33</v>
      </c>
      <c r="M117" s="58">
        <v>0</v>
      </c>
      <c r="N117" s="58">
        <v>-917.3899999999999</v>
      </c>
      <c r="O117" s="19">
        <v>0</v>
      </c>
      <c r="P117" s="58">
        <f>SUM(B117:O117)</f>
        <v>-101866.40000000001</v>
      </c>
      <c r="R117" s="49"/>
    </row>
    <row r="118" spans="1:19" ht="18.75" customHeight="1">
      <c r="A118" s="16" t="s">
        <v>115</v>
      </c>
      <c r="B118" s="19">
        <v>0</v>
      </c>
      <c r="C118" s="19">
        <v>0</v>
      </c>
      <c r="D118" s="35">
        <f>IF(D112+D62+D116+D117&lt;0,D112+D62+D76+D117,0)</f>
        <v>-10445.640000000001</v>
      </c>
      <c r="E118" s="19">
        <v>0</v>
      </c>
      <c r="F118" s="19">
        <v>0</v>
      </c>
      <c r="G118" s="35">
        <f>IF(G112+G62+G116+G117&lt;0,G112+G62+G76+G117,0)</f>
        <v>-15366.080000000002</v>
      </c>
      <c r="H118" s="19">
        <v>0</v>
      </c>
      <c r="I118" s="19">
        <v>0</v>
      </c>
      <c r="J118" s="35">
        <f>IF(J112+J62+J116+J117&lt;0,J112+J62+J76+J117,0)</f>
        <v>-33456.17</v>
      </c>
      <c r="K118" s="19">
        <v>0</v>
      </c>
      <c r="L118" s="35">
        <f>IF(L112+L62+L116+L117&lt;0,L112+L62+L76+L117,0)</f>
        <v>-8247.69</v>
      </c>
      <c r="M118" s="19">
        <v>0</v>
      </c>
      <c r="N118" s="19">
        <v>0</v>
      </c>
      <c r="O118" s="19">
        <v>0</v>
      </c>
      <c r="P118" s="58">
        <f>SUM(B118:O118)</f>
        <v>-67515.58</v>
      </c>
      <c r="Q118"/>
      <c r="R118"/>
      <c r="S118"/>
    </row>
    <row r="119" spans="1:16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>
        <v>0</v>
      </c>
      <c r="J119" s="20"/>
      <c r="K119" s="20">
        <v>0</v>
      </c>
      <c r="L119" s="20"/>
      <c r="M119" s="20"/>
      <c r="N119" s="20"/>
      <c r="O119" s="20">
        <v>0</v>
      </c>
      <c r="P119" s="20"/>
    </row>
    <row r="120" spans="1:16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/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/>
    </row>
    <row r="122" spans="1:17" ht="18.75" customHeight="1">
      <c r="A122" s="25" t="s">
        <v>116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8">
        <v>0</v>
      </c>
      <c r="M122" s="38">
        <v>0</v>
      </c>
      <c r="N122" s="38">
        <v>0</v>
      </c>
      <c r="O122" s="18">
        <v>0</v>
      </c>
      <c r="P122" s="39">
        <f>SUM(P123:P153)</f>
        <v>16388704.059999999</v>
      </c>
      <c r="Q122" s="46"/>
    </row>
    <row r="123" spans="1:16" ht="18.75" customHeight="1">
      <c r="A123" s="26" t="s">
        <v>117</v>
      </c>
      <c r="B123" s="27">
        <v>208479.7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aca="true" t="shared" si="26" ref="P123:P143">SUM(B123:O123)</f>
        <v>208479.7</v>
      </c>
    </row>
    <row r="124" spans="1:16" ht="18.75" customHeight="1">
      <c r="A124" s="26" t="s">
        <v>118</v>
      </c>
      <c r="B124" s="27">
        <v>1449429.32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9">
        <f t="shared" si="26"/>
        <v>1449429.32</v>
      </c>
    </row>
    <row r="125" spans="1:16" ht="18.75" customHeight="1">
      <c r="A125" s="26" t="s">
        <v>119</v>
      </c>
      <c r="B125" s="38">
        <v>0</v>
      </c>
      <c r="C125" s="27">
        <v>2531222.91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t="shared" si="26"/>
        <v>2531222.91</v>
      </c>
    </row>
    <row r="126" spans="1:16" ht="18.75" customHeight="1">
      <c r="A126" s="26" t="s">
        <v>120</v>
      </c>
      <c r="B126" s="38">
        <v>0</v>
      </c>
      <c r="C126" s="38">
        <v>0</v>
      </c>
      <c r="D126" s="38">
        <v>0</v>
      </c>
      <c r="E126" s="27">
        <v>3434.35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6"/>
        <v>3434.35</v>
      </c>
    </row>
    <row r="127" spans="1:16" ht="18.75" customHeight="1">
      <c r="A127" s="26" t="s">
        <v>121</v>
      </c>
      <c r="B127" s="38">
        <v>0</v>
      </c>
      <c r="C127" s="38">
        <v>0</v>
      </c>
      <c r="D127" s="38">
        <v>0</v>
      </c>
      <c r="E127" s="1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6"/>
        <v>0</v>
      </c>
    </row>
    <row r="128" spans="1:16" ht="18.75" customHeight="1">
      <c r="A128" s="26" t="s">
        <v>122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6"/>
        <v>0</v>
      </c>
    </row>
    <row r="129" spans="1:16" ht="18.75" customHeight="1">
      <c r="A129" s="26" t="s">
        <v>123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6"/>
        <v>0</v>
      </c>
    </row>
    <row r="130" spans="1:16" ht="18.75" customHeight="1">
      <c r="A130" s="26" t="s">
        <v>124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6"/>
        <v>0</v>
      </c>
    </row>
    <row r="131" spans="1:16" ht="18.75" customHeight="1">
      <c r="A131" s="26" t="s">
        <v>125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6"/>
        <v>0</v>
      </c>
    </row>
    <row r="132" spans="1:16" ht="18.75" customHeight="1">
      <c r="A132" s="26" t="s">
        <v>126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6"/>
        <v>0</v>
      </c>
    </row>
    <row r="133" spans="1:16" ht="18.75" customHeight="1">
      <c r="A133" s="26" t="s">
        <v>127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38">
        <v>0</v>
      </c>
      <c r="J133" s="38">
        <v>0</v>
      </c>
      <c r="K133" s="59">
        <v>0</v>
      </c>
      <c r="L133" s="38">
        <v>0</v>
      </c>
      <c r="M133" s="38">
        <v>0</v>
      </c>
      <c r="N133" s="38">
        <v>0</v>
      </c>
      <c r="O133" s="59">
        <v>0</v>
      </c>
      <c r="P133" s="39">
        <f t="shared" si="26"/>
        <v>0</v>
      </c>
    </row>
    <row r="134" spans="1:16" ht="18.75" customHeight="1">
      <c r="A134" s="26" t="s">
        <v>128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59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6"/>
        <v>0</v>
      </c>
    </row>
    <row r="135" spans="1:16" ht="18.75" customHeight="1">
      <c r="A135" s="26" t="s">
        <v>129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59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6"/>
        <v>0</v>
      </c>
    </row>
    <row r="136" spans="1:16" ht="18.75" customHeight="1">
      <c r="A136" s="26" t="s">
        <v>130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59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6"/>
        <v>0</v>
      </c>
    </row>
    <row r="137" spans="1:16" ht="18.75" customHeight="1">
      <c r="A137" s="26" t="s">
        <v>131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59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6"/>
        <v>0</v>
      </c>
    </row>
    <row r="138" spans="1:16" ht="18.75" customHeight="1">
      <c r="A138" s="26" t="s">
        <v>132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59">
        <v>0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6"/>
        <v>0</v>
      </c>
    </row>
    <row r="139" spans="1:19" ht="18.75" customHeight="1">
      <c r="A139" s="26" t="s">
        <v>133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59">
        <v>0</v>
      </c>
      <c r="L139" s="38">
        <v>0</v>
      </c>
      <c r="M139" s="38">
        <v>0</v>
      </c>
      <c r="N139" s="38">
        <v>0</v>
      </c>
      <c r="O139" s="27">
        <v>529743.78</v>
      </c>
      <c r="P139" s="39">
        <f t="shared" si="26"/>
        <v>529743.78</v>
      </c>
      <c r="S139"/>
    </row>
    <row r="140" spans="1:19" ht="18.75" customHeight="1">
      <c r="A140" s="26" t="s">
        <v>134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59">
        <v>0</v>
      </c>
      <c r="L140" s="38">
        <v>0</v>
      </c>
      <c r="M140" s="38">
        <v>0</v>
      </c>
      <c r="N140" s="38">
        <v>0</v>
      </c>
      <c r="O140" s="27">
        <v>964117.43</v>
      </c>
      <c r="P140" s="39">
        <f t="shared" si="26"/>
        <v>964117.43</v>
      </c>
      <c r="S140"/>
    </row>
    <row r="141" spans="1:16" ht="18.75" customHeight="1">
      <c r="A141" s="26" t="s">
        <v>135</v>
      </c>
      <c r="B141" s="38">
        <v>0</v>
      </c>
      <c r="C141" s="38">
        <v>0</v>
      </c>
      <c r="D141" s="38">
        <v>0</v>
      </c>
      <c r="E141" s="18">
        <v>0</v>
      </c>
      <c r="F141" s="27">
        <v>489467.12</v>
      </c>
      <c r="G141" s="38">
        <v>0</v>
      </c>
      <c r="H141" s="38">
        <v>0</v>
      </c>
      <c r="I141" s="38">
        <v>0</v>
      </c>
      <c r="J141" s="38">
        <v>0</v>
      </c>
      <c r="K141" s="59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6"/>
        <v>489467.12</v>
      </c>
    </row>
    <row r="142" spans="1:16" ht="18.75" customHeight="1">
      <c r="A142" s="26" t="s">
        <v>136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964173.88</v>
      </c>
      <c r="H142" s="38">
        <v>0</v>
      </c>
      <c r="I142" s="38">
        <v>0</v>
      </c>
      <c r="J142" s="38">
        <v>0</v>
      </c>
      <c r="K142" s="59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6"/>
        <v>964173.88</v>
      </c>
    </row>
    <row r="143" spans="1:18" ht="18.75" customHeight="1">
      <c r="A143" s="26" t="s">
        <v>137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27">
        <v>1240080.86</v>
      </c>
      <c r="J143" s="38">
        <v>0</v>
      </c>
      <c r="K143" s="59">
        <v>0</v>
      </c>
      <c r="L143" s="38">
        <v>0</v>
      </c>
      <c r="M143" s="38">
        <v>0</v>
      </c>
      <c r="N143" s="38">
        <v>0</v>
      </c>
      <c r="O143" s="38">
        <v>0</v>
      </c>
      <c r="P143" s="39">
        <f t="shared" si="26"/>
        <v>1240080.86</v>
      </c>
      <c r="Q143" s="72"/>
      <c r="R143" s="72"/>
    </row>
    <row r="144" spans="1:16" ht="18.75" customHeight="1">
      <c r="A144" s="26" t="s">
        <v>145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aca="true" t="shared" si="27" ref="P144:P153">SUM(B144:O144)</f>
        <v>0</v>
      </c>
    </row>
    <row r="145" spans="1:16" ht="18" customHeight="1">
      <c r="A145" s="26" t="s">
        <v>146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27">
        <v>1224495.96</v>
      </c>
      <c r="L145" s="38">
        <v>0</v>
      </c>
      <c r="M145" s="38">
        <v>0</v>
      </c>
      <c r="N145" s="38">
        <v>0</v>
      </c>
      <c r="O145" s="38">
        <v>0</v>
      </c>
      <c r="P145" s="39">
        <f t="shared" si="27"/>
        <v>1224495.96</v>
      </c>
    </row>
    <row r="146" spans="1:16" ht="18" customHeight="1">
      <c r="A146" s="26" t="s">
        <v>147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27">
        <v>405889.23</v>
      </c>
      <c r="M146" s="38">
        <v>0</v>
      </c>
      <c r="N146" s="38">
        <v>0</v>
      </c>
      <c r="O146" s="38">
        <v>0</v>
      </c>
      <c r="P146" s="39">
        <f t="shared" si="27"/>
        <v>405889.23</v>
      </c>
    </row>
    <row r="147" spans="1:16" ht="18" customHeight="1">
      <c r="A147" s="26" t="s">
        <v>148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27">
        <v>385688.85</v>
      </c>
      <c r="N147" s="38">
        <v>0</v>
      </c>
      <c r="O147" s="38">
        <v>0</v>
      </c>
      <c r="P147" s="39">
        <f t="shared" si="27"/>
        <v>385688.85</v>
      </c>
    </row>
    <row r="148" spans="1:17" ht="18" customHeight="1">
      <c r="A148" s="26" t="s">
        <v>149</v>
      </c>
      <c r="B148" s="38">
        <v>0</v>
      </c>
      <c r="C148" s="38">
        <v>0</v>
      </c>
      <c r="D148" s="38">
        <v>0</v>
      </c>
      <c r="E148" s="1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/>
      <c r="N148" s="38">
        <v>0</v>
      </c>
      <c r="O148" s="38">
        <v>0</v>
      </c>
      <c r="P148" s="39">
        <f t="shared" si="27"/>
        <v>0</v>
      </c>
      <c r="Q148"/>
    </row>
    <row r="149" spans="1:16" ht="18" customHeight="1">
      <c r="A149" s="26" t="s">
        <v>153</v>
      </c>
      <c r="B149" s="38">
        <v>0</v>
      </c>
      <c r="C149" s="38">
        <v>0</v>
      </c>
      <c r="D149" s="38">
        <v>0</v>
      </c>
      <c r="E149" s="1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9">
        <f t="shared" si="27"/>
        <v>0</v>
      </c>
    </row>
    <row r="150" spans="1:16" ht="18" customHeight="1">
      <c r="A150" s="26" t="s">
        <v>154</v>
      </c>
      <c r="B150" s="38">
        <v>0</v>
      </c>
      <c r="C150" s="38">
        <v>0</v>
      </c>
      <c r="D150" s="38">
        <v>0</v>
      </c>
      <c r="E150" s="18">
        <v>0</v>
      </c>
      <c r="F150" s="38">
        <v>0</v>
      </c>
      <c r="G150" s="38">
        <v>0</v>
      </c>
      <c r="H150" s="27">
        <v>1481941.28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9">
        <f t="shared" si="27"/>
        <v>1481941.28</v>
      </c>
    </row>
    <row r="151" spans="1:16" ht="18" customHeight="1">
      <c r="A151" s="26" t="s">
        <v>155</v>
      </c>
      <c r="B151" s="38">
        <v>0</v>
      </c>
      <c r="C151" s="38">
        <v>0</v>
      </c>
      <c r="D151" s="38">
        <v>0</v>
      </c>
      <c r="E151" s="18">
        <v>0</v>
      </c>
      <c r="F151" s="38">
        <v>0</v>
      </c>
      <c r="G151" s="38">
        <v>0</v>
      </c>
      <c r="H151" s="38">
        <v>0</v>
      </c>
      <c r="I151" s="38">
        <v>0</v>
      </c>
      <c r="J151" s="27">
        <v>914744.96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9">
        <f t="shared" si="27"/>
        <v>914744.96</v>
      </c>
    </row>
    <row r="152" spans="1:16" ht="18" customHeight="1">
      <c r="A152" s="26" t="s">
        <v>156</v>
      </c>
      <c r="B152" s="38">
        <v>0</v>
      </c>
      <c r="C152" s="38">
        <v>0</v>
      </c>
      <c r="D152" s="38">
        <v>0</v>
      </c>
      <c r="E152" s="1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77">
        <v>836816.17</v>
      </c>
      <c r="O152" s="38"/>
      <c r="P152" s="39">
        <f t="shared" si="27"/>
        <v>836816.17</v>
      </c>
    </row>
    <row r="153" spans="1:16" ht="18" customHeight="1">
      <c r="A153" s="76" t="s">
        <v>157</v>
      </c>
      <c r="B153" s="74">
        <v>0</v>
      </c>
      <c r="C153" s="74">
        <v>0</v>
      </c>
      <c r="D153" s="78">
        <v>2758978.26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>
        <v>0</v>
      </c>
      <c r="L153" s="74"/>
      <c r="M153" s="74"/>
      <c r="N153" s="75"/>
      <c r="O153" s="74"/>
      <c r="P153" s="40">
        <f t="shared" si="27"/>
        <v>2758978.26</v>
      </c>
    </row>
    <row r="154" ht="18" customHeight="1">
      <c r="A154" s="79" t="s">
        <v>161</v>
      </c>
    </row>
    <row r="155" ht="18" customHeight="1">
      <c r="A155" s="79" t="s">
        <v>162</v>
      </c>
    </row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P1"/>
    <mergeCell ref="A2:P2"/>
    <mergeCell ref="A4:A6"/>
    <mergeCell ref="P4:P6"/>
    <mergeCell ref="B4:O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2019-06-06T14:51:52Z</dcterms:modified>
  <cp:category/>
  <cp:version/>
  <cp:contentType/>
  <cp:contentStatus/>
</cp:coreProperties>
</file>