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<sst xmlns="http://schemas.openxmlformats.org/spreadsheetml/2006/main" count="167" uniqueCount="161">
  <si>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</si>
  <si>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</si>
  <si>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</si>
  <si>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</si>
  <si>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</si>
  <si>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</si>
  <si>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</si>
  <si>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</si>
  <si>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</si>
  <si>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</si>
  <si>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</si>
  <si>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</si>
  <si>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</si>
  <si>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</si>
  <si>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</si>
  <si>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</si>
  <si>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</si>
  <si>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</si>
  <si>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</si>
  <si>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</si>
  <si>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</si>
  <si>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</si>
  <si>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</si>
  <si>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</si>
  <si>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</si>
  <si>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</si>
  <si>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</si>
  <si>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</si>
  <si>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</si>
  <si>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</si>
  <si>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</si>
  <si>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</si>
  <si>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</si>
  <si>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</si>
  <si>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</si>
  <si>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</si>
  <si>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</si>
  <si>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</si>
  <si>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</si>
  <si>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</si>
  <si>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</si>
  <si>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</si>
  <si>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</si>
  <si>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</si>
  <si>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</si>
  <si>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</si>
  <si>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</si>
  <si>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</si>
  <si>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</si>
  <si>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</si>
  <si>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</si>
  <si>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</si>
  <si>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</si>
  <si>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</si>
  <si>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</si>
  <si>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</si>
  <si>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</si>
  <si>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</si>
  <si>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</si>
  <si>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</si>
  <si>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</si>
  <si>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</si>
  <si>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</si>
  <si>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</si>
  <si>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</si>
  <si>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</si>
  <si>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</si>
  <si>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</si>
  <si>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</si>
  <si>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</si>
  <si>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</si>
  <si>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</si>
  <si>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</si>
  <si>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</si>
  <si>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</si>
  <si>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</si>
  <si>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</si>
  <si>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</si>
  <si>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</si>
  <si>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</si>
  <si>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</si>
  <si>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</si>
  <si>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</si>
  <si>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</si>
  <si>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</si>
  <si>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</si>
  <si>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</si>
  <si>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</si>
  <si>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</si>
  <si>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</si>
  <si>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</si>
  <si>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</si>
  <si>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</si>
  <si>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</si>
  <si>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</si>
  <si>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</si>
  <si>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</si>
  <si>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</si>
  <si>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</si>
  <si>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</si>
  <si>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</si>
  <si>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</si>
  <si>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</si>
  <si>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</si>
  <si>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</si>
  <si>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</si>
  <si>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</si>
  <si>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</si>
  <si>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</si>
  <si>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</si>
  <si>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</si>
  <si>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</si>
  <si>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</si>
  <si>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</si>
  <si>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</si>
  <si>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</si>
  <si>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</si>
  <si>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</si>
  <si>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</si>
  <si>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</si>
  <si>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</si>
  <si>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</si>
  <si>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</si>
  <si>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</si>
  <si>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</si>
  <si>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</si>
  <si>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</si>
  <si>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</si>
  <si>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</si>
  <si>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</si>
  <si>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</si>
  <si>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</si>
  <si>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</si>
  <si>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</si>
  <si>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</si>
  <si>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</si>
  <si>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</si>
  <si>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</si>
  <si>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</si>
  <si>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</si>
  <si>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</si>
  <si>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</si>
  <si>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Ambiental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</si>
  <si>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</si>
  <si>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</si>
  <si>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</si>
  <si>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</si>
  <si>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</si>
  <si>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</si>
  <si>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</si>
  <si>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</si>
  <si>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</si>
  <si>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</si>
  <si>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</si>
  <si>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</si>
  <si>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</si>
  <si>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</si>
  <si>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</si>
  <si>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OPERAÇÃO 08/05/19 - VENCIMENTO 15/05/19</t>
  </si>
  <si>
    <t>7.4. Revisão de Remuneração pelo Serviço Atende ¹</t>
  </si>
  <si>
    <t>¹ Frota operacional e horas extras.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</si>
</sst>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33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44" fontId="0" fillId="0" borderId="4" xfId="46" applyNumberFormat="1" applyFont="1" applyBorder="1" applyAlignment="1">
      <alignment vertical="center"/>
    </xf>
    <xf numFmtId="191" fontId="0" fillId="0" borderId="15" xfId="46" applyNumberFormat="1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7"/>
  <sheetViews>
    <sheetView showGridLines="0" tabSelected="1" zoomScale="80" zoomScaleNormal="80" zoomScaleSheetLayoutView="70" zoomScalePageLayoutView="0" workbookViewId="0" topLeftCell="C32">
      <selection activeCell="O60" sqref="O60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21">
      <c r="A2" s="81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2" t="s">
        <v>11</v>
      </c>
      <c r="B4" s="84" t="s">
        <v>30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3" t="s">
        <v>12</v>
      </c>
    </row>
    <row r="5" spans="1:15" ht="38.25">
      <c r="A5" s="82"/>
      <c r="B5" s="28" t="s">
        <v>7</v>
      </c>
      <c r="C5" s="28" t="s">
        <v>8</v>
      </c>
      <c r="D5" s="73" t="s">
        <v>152</v>
      </c>
      <c r="E5" s="73" t="s">
        <v>29</v>
      </c>
      <c r="F5" s="73" t="s">
        <v>28</v>
      </c>
      <c r="G5" s="28" t="s">
        <v>150</v>
      </c>
      <c r="H5" s="28" t="s">
        <v>141</v>
      </c>
      <c r="I5" s="28" t="s">
        <v>151</v>
      </c>
      <c r="J5" s="28" t="s">
        <v>142</v>
      </c>
      <c r="K5" s="28" t="s">
        <v>143</v>
      </c>
      <c r="L5" s="28" t="s">
        <v>144</v>
      </c>
      <c r="M5" s="28" t="s">
        <v>152</v>
      </c>
      <c r="N5" s="28" t="s">
        <v>9</v>
      </c>
      <c r="O5" s="82"/>
    </row>
    <row r="6" spans="1:15" ht="18.75" customHeight="1">
      <c r="A6" s="82"/>
      <c r="B6" s="3" t="s">
        <v>0</v>
      </c>
      <c r="C6" s="3" t="s">
        <v>1</v>
      </c>
      <c r="D6" s="3" t="s">
        <v>2</v>
      </c>
      <c r="E6" s="3" t="s">
        <v>140</v>
      </c>
      <c r="F6" s="3" t="s">
        <v>140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2"/>
    </row>
    <row r="7" spans="1:18" ht="17.25" customHeight="1">
      <c r="A7" s="8" t="s">
        <v>24</v>
      </c>
      <c r="B7" s="9">
        <f aca="true" t="shared" si="0" ref="B7:O7">+B8+B20+B24+B27</f>
        <v>596519</v>
      </c>
      <c r="C7" s="9">
        <f t="shared" si="0"/>
        <v>782060</v>
      </c>
      <c r="D7" s="9">
        <f t="shared" si="0"/>
        <v>781084</v>
      </c>
      <c r="E7" s="9">
        <f>+E8+E20+E24+E27</f>
        <v>122406</v>
      </c>
      <c r="F7" s="9">
        <f>+F8+F20+F24+F27</f>
        <v>329373</v>
      </c>
      <c r="G7" s="9">
        <f t="shared" si="0"/>
        <v>505452</v>
      </c>
      <c r="H7" s="9">
        <f t="shared" si="0"/>
        <v>362577</v>
      </c>
      <c r="I7" s="9">
        <f t="shared" si="0"/>
        <v>306866</v>
      </c>
      <c r="J7" s="9">
        <f t="shared" si="0"/>
        <v>477683</v>
      </c>
      <c r="K7" s="9">
        <f t="shared" si="0"/>
        <v>148280</v>
      </c>
      <c r="L7" s="9">
        <f t="shared" si="0"/>
        <v>154349</v>
      </c>
      <c r="M7" s="9">
        <f t="shared" si="0"/>
        <v>322139</v>
      </c>
      <c r="N7" s="9">
        <f t="shared" si="0"/>
        <v>515682</v>
      </c>
      <c r="O7" s="9">
        <f t="shared" si="0"/>
        <v>5404470</v>
      </c>
      <c r="P7" s="44"/>
      <c r="Q7"/>
      <c r="R7"/>
    </row>
    <row r="8" spans="1:18" ht="17.25" customHeight="1">
      <c r="A8" s="10" t="s">
        <v>35</v>
      </c>
      <c r="B8" s="11">
        <f>B9+B12+B16</f>
        <v>308890</v>
      </c>
      <c r="C8" s="11">
        <f aca="true" t="shared" si="1" ref="C8:N8">C9+C12+C16</f>
        <v>412861</v>
      </c>
      <c r="D8" s="11">
        <f t="shared" si="1"/>
        <v>380573</v>
      </c>
      <c r="E8" s="11">
        <f>E9+E12+E16</f>
        <v>57908</v>
      </c>
      <c r="F8" s="11">
        <f>F9+F12+F16</f>
        <v>158470</v>
      </c>
      <c r="G8" s="11">
        <f t="shared" si="1"/>
        <v>266295</v>
      </c>
      <c r="H8" s="11">
        <f t="shared" si="1"/>
        <v>197875</v>
      </c>
      <c r="I8" s="11">
        <f t="shared" si="1"/>
        <v>145703</v>
      </c>
      <c r="J8" s="11">
        <f t="shared" si="1"/>
        <v>255031</v>
      </c>
      <c r="K8" s="11">
        <f t="shared" si="1"/>
        <v>85206</v>
      </c>
      <c r="L8" s="11">
        <f t="shared" si="1"/>
        <v>84395</v>
      </c>
      <c r="M8" s="11">
        <f t="shared" si="1"/>
        <v>159129</v>
      </c>
      <c r="N8" s="11">
        <f t="shared" si="1"/>
        <v>291949</v>
      </c>
      <c r="O8" s="11">
        <f aca="true" t="shared" si="2" ref="O8:O27">SUM(B8:N8)</f>
        <v>2804285</v>
      </c>
      <c r="P8"/>
      <c r="Q8"/>
      <c r="R8"/>
    </row>
    <row r="9" spans="1:18" ht="17.25" customHeight="1">
      <c r="A9" s="15" t="s">
        <v>13</v>
      </c>
      <c r="B9" s="13">
        <f>+B10+B11</f>
        <v>36264</v>
      </c>
      <c r="C9" s="13">
        <f aca="true" t="shared" si="3" ref="C9:N9">+C10+C11</f>
        <v>49780</v>
      </c>
      <c r="D9" s="13">
        <f t="shared" si="3"/>
        <v>41930</v>
      </c>
      <c r="E9" s="13">
        <f>+E10+E11</f>
        <v>7860</v>
      </c>
      <c r="F9" s="13">
        <f>+F10+F11</f>
        <v>16272</v>
      </c>
      <c r="G9" s="13">
        <f t="shared" si="3"/>
        <v>31005</v>
      </c>
      <c r="H9" s="13">
        <f t="shared" si="3"/>
        <v>22083</v>
      </c>
      <c r="I9" s="13">
        <f t="shared" si="3"/>
        <v>12101</v>
      </c>
      <c r="J9" s="13">
        <f t="shared" si="3"/>
        <v>19153</v>
      </c>
      <c r="K9" s="13">
        <f t="shared" si="3"/>
        <v>6778</v>
      </c>
      <c r="L9" s="13">
        <f t="shared" si="3"/>
        <v>8161</v>
      </c>
      <c r="M9" s="13">
        <f t="shared" si="3"/>
        <v>9780</v>
      </c>
      <c r="N9" s="13">
        <f t="shared" si="3"/>
        <v>42221</v>
      </c>
      <c r="O9" s="11">
        <f t="shared" si="2"/>
        <v>303388</v>
      </c>
      <c r="P9"/>
      <c r="Q9"/>
      <c r="R9"/>
    </row>
    <row r="10" spans="1:18" ht="17.25" customHeight="1">
      <c r="A10" s="29" t="s">
        <v>14</v>
      </c>
      <c r="B10" s="13">
        <v>36264</v>
      </c>
      <c r="C10" s="13">
        <v>49780</v>
      </c>
      <c r="D10" s="13">
        <v>41930</v>
      </c>
      <c r="E10" s="13">
        <v>7860</v>
      </c>
      <c r="F10" s="13">
        <v>16272</v>
      </c>
      <c r="G10" s="13">
        <v>31005</v>
      </c>
      <c r="H10" s="13">
        <v>22083</v>
      </c>
      <c r="I10" s="13">
        <v>12101</v>
      </c>
      <c r="J10" s="13">
        <v>19153</v>
      </c>
      <c r="K10" s="13">
        <v>6778</v>
      </c>
      <c r="L10" s="13">
        <v>8161</v>
      </c>
      <c r="M10" s="13">
        <v>9780</v>
      </c>
      <c r="N10" s="13">
        <v>42221</v>
      </c>
      <c r="O10" s="11">
        <f t="shared" si="2"/>
        <v>303388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258932</v>
      </c>
      <c r="C12" s="17">
        <f t="shared" si="4"/>
        <v>344066</v>
      </c>
      <c r="D12" s="17">
        <f t="shared" si="4"/>
        <v>321847</v>
      </c>
      <c r="E12" s="17">
        <f>SUM(E13:E15)</f>
        <v>47133</v>
      </c>
      <c r="F12" s="17">
        <f>SUM(F13:F15)</f>
        <v>134643</v>
      </c>
      <c r="G12" s="17">
        <f t="shared" si="4"/>
        <v>223768</v>
      </c>
      <c r="H12" s="17">
        <f t="shared" si="4"/>
        <v>166452</v>
      </c>
      <c r="I12" s="17">
        <f t="shared" si="4"/>
        <v>125312</v>
      </c>
      <c r="J12" s="17">
        <f t="shared" si="4"/>
        <v>222765</v>
      </c>
      <c r="K12" s="17">
        <f t="shared" si="4"/>
        <v>73621</v>
      </c>
      <c r="L12" s="17">
        <f t="shared" si="4"/>
        <v>72019</v>
      </c>
      <c r="M12" s="17">
        <f t="shared" si="4"/>
        <v>139753</v>
      </c>
      <c r="N12" s="17">
        <f t="shared" si="4"/>
        <v>236844</v>
      </c>
      <c r="O12" s="11">
        <f t="shared" si="2"/>
        <v>2367155</v>
      </c>
      <c r="P12"/>
      <c r="Q12"/>
      <c r="R12"/>
    </row>
    <row r="13" spans="1:18" s="61" customFormat="1" ht="17.25" customHeight="1">
      <c r="A13" s="66" t="s">
        <v>16</v>
      </c>
      <c r="B13" s="67">
        <v>110089</v>
      </c>
      <c r="C13" s="67">
        <v>155494</v>
      </c>
      <c r="D13" s="67">
        <v>151694</v>
      </c>
      <c r="E13" s="67">
        <v>23074</v>
      </c>
      <c r="F13" s="67">
        <v>64033</v>
      </c>
      <c r="G13" s="67">
        <v>101409</v>
      </c>
      <c r="H13" s="67">
        <v>72732</v>
      </c>
      <c r="I13" s="67">
        <v>58104</v>
      </c>
      <c r="J13" s="67">
        <v>92675</v>
      </c>
      <c r="K13" s="67">
        <v>30556</v>
      </c>
      <c r="L13" s="67">
        <v>31137</v>
      </c>
      <c r="M13" s="67">
        <v>61551</v>
      </c>
      <c r="N13" s="67">
        <v>96863</v>
      </c>
      <c r="O13" s="68">
        <f t="shared" si="2"/>
        <v>1049411</v>
      </c>
      <c r="P13" s="69"/>
      <c r="Q13" s="70"/>
      <c r="R13"/>
    </row>
    <row r="14" spans="1:18" s="61" customFormat="1" ht="17.25" customHeight="1">
      <c r="A14" s="66" t="s">
        <v>17</v>
      </c>
      <c r="B14" s="67">
        <v>130178</v>
      </c>
      <c r="C14" s="67">
        <v>160662</v>
      </c>
      <c r="D14" s="67">
        <v>149184</v>
      </c>
      <c r="E14" s="67">
        <v>19488</v>
      </c>
      <c r="F14" s="67">
        <v>63798</v>
      </c>
      <c r="G14" s="67">
        <v>106563</v>
      </c>
      <c r="H14" s="67">
        <v>82933</v>
      </c>
      <c r="I14" s="67">
        <v>60046</v>
      </c>
      <c r="J14" s="67">
        <v>116680</v>
      </c>
      <c r="K14" s="67">
        <v>38969</v>
      </c>
      <c r="L14" s="67">
        <v>36579</v>
      </c>
      <c r="M14" s="67">
        <v>71985</v>
      </c>
      <c r="N14" s="67">
        <v>115787</v>
      </c>
      <c r="O14" s="68">
        <f t="shared" si="2"/>
        <v>1152852</v>
      </c>
      <c r="P14" s="69"/>
      <c r="Q14"/>
      <c r="R14"/>
    </row>
    <row r="15" spans="1:18" ht="17.25" customHeight="1">
      <c r="A15" s="14" t="s">
        <v>18</v>
      </c>
      <c r="B15" s="13">
        <v>18665</v>
      </c>
      <c r="C15" s="13">
        <v>27910</v>
      </c>
      <c r="D15" s="13">
        <v>20969</v>
      </c>
      <c r="E15" s="13">
        <v>4571</v>
      </c>
      <c r="F15" s="13">
        <v>6812</v>
      </c>
      <c r="G15" s="13">
        <v>15796</v>
      </c>
      <c r="H15" s="13">
        <v>10787</v>
      </c>
      <c r="I15" s="13">
        <v>7162</v>
      </c>
      <c r="J15" s="13">
        <v>13410</v>
      </c>
      <c r="K15" s="13">
        <v>4096</v>
      </c>
      <c r="L15" s="13">
        <v>4303</v>
      </c>
      <c r="M15" s="13">
        <v>6217</v>
      </c>
      <c r="N15" s="13">
        <v>24194</v>
      </c>
      <c r="O15" s="11">
        <f t="shared" si="2"/>
        <v>164892</v>
      </c>
      <c r="P15"/>
      <c r="Q15"/>
      <c r="R15"/>
    </row>
    <row r="16" spans="1:15" ht="17.25" customHeight="1">
      <c r="A16" s="15" t="s">
        <v>31</v>
      </c>
      <c r="B16" s="13">
        <f>B17+B18+B19</f>
        <v>13694</v>
      </c>
      <c r="C16" s="13">
        <f aca="true" t="shared" si="5" ref="C16:N16">C17+C18+C19</f>
        <v>19015</v>
      </c>
      <c r="D16" s="13">
        <f t="shared" si="5"/>
        <v>16796</v>
      </c>
      <c r="E16" s="13">
        <f>E17+E18+E19</f>
        <v>2915</v>
      </c>
      <c r="F16" s="13">
        <f>F17+F18+F19</f>
        <v>7555</v>
      </c>
      <c r="G16" s="13">
        <f t="shared" si="5"/>
        <v>11522</v>
      </c>
      <c r="H16" s="13">
        <f t="shared" si="5"/>
        <v>9340</v>
      </c>
      <c r="I16" s="13">
        <f t="shared" si="5"/>
        <v>8290</v>
      </c>
      <c r="J16" s="13">
        <f t="shared" si="5"/>
        <v>13113</v>
      </c>
      <c r="K16" s="13">
        <f t="shared" si="5"/>
        <v>4807</v>
      </c>
      <c r="L16" s="13">
        <f t="shared" si="5"/>
        <v>4215</v>
      </c>
      <c r="M16" s="13">
        <f t="shared" si="5"/>
        <v>9596</v>
      </c>
      <c r="N16" s="13">
        <f t="shared" si="5"/>
        <v>12884</v>
      </c>
      <c r="O16" s="11">
        <f t="shared" si="2"/>
        <v>133742</v>
      </c>
    </row>
    <row r="17" spans="1:18" ht="17.25" customHeight="1">
      <c r="A17" s="14" t="s">
        <v>32</v>
      </c>
      <c r="B17" s="13">
        <v>13666</v>
      </c>
      <c r="C17" s="13">
        <v>18984</v>
      </c>
      <c r="D17" s="13">
        <v>16771</v>
      </c>
      <c r="E17" s="13">
        <v>2906</v>
      </c>
      <c r="F17" s="13">
        <v>7540</v>
      </c>
      <c r="G17" s="13">
        <v>11499</v>
      </c>
      <c r="H17" s="13">
        <v>9326</v>
      </c>
      <c r="I17" s="13">
        <v>8271</v>
      </c>
      <c r="J17" s="13">
        <v>13101</v>
      </c>
      <c r="K17" s="13">
        <v>4802</v>
      </c>
      <c r="L17" s="13">
        <v>4206</v>
      </c>
      <c r="M17" s="13">
        <v>9577</v>
      </c>
      <c r="N17" s="13">
        <v>12858</v>
      </c>
      <c r="O17" s="11">
        <f t="shared" si="2"/>
        <v>133507</v>
      </c>
      <c r="P17"/>
      <c r="Q17"/>
      <c r="R17"/>
    </row>
    <row r="18" spans="1:18" ht="17.25" customHeight="1">
      <c r="A18" s="14" t="s">
        <v>33</v>
      </c>
      <c r="B18" s="13">
        <v>17</v>
      </c>
      <c r="C18" s="13">
        <v>15</v>
      </c>
      <c r="D18" s="13">
        <v>10</v>
      </c>
      <c r="E18" s="13">
        <v>7</v>
      </c>
      <c r="F18" s="13">
        <v>8</v>
      </c>
      <c r="G18" s="13">
        <v>13</v>
      </c>
      <c r="H18" s="13">
        <v>9</v>
      </c>
      <c r="I18" s="13">
        <v>11</v>
      </c>
      <c r="J18" s="13">
        <v>5</v>
      </c>
      <c r="K18" s="13">
        <v>2</v>
      </c>
      <c r="L18" s="13">
        <v>6</v>
      </c>
      <c r="M18" s="13">
        <v>12</v>
      </c>
      <c r="N18" s="13">
        <v>12</v>
      </c>
      <c r="O18" s="11">
        <f t="shared" si="2"/>
        <v>127</v>
      </c>
      <c r="P18"/>
      <c r="Q18"/>
      <c r="R18"/>
    </row>
    <row r="19" spans="1:18" ht="17.25" customHeight="1">
      <c r="A19" s="14" t="s">
        <v>34</v>
      </c>
      <c r="B19" s="13">
        <v>11</v>
      </c>
      <c r="C19" s="13">
        <v>16</v>
      </c>
      <c r="D19" s="13">
        <v>15</v>
      </c>
      <c r="E19" s="13">
        <v>2</v>
      </c>
      <c r="F19" s="13">
        <v>7</v>
      </c>
      <c r="G19" s="13">
        <v>10</v>
      </c>
      <c r="H19" s="13">
        <v>5</v>
      </c>
      <c r="I19" s="13">
        <v>8</v>
      </c>
      <c r="J19" s="13">
        <v>7</v>
      </c>
      <c r="K19" s="13">
        <v>3</v>
      </c>
      <c r="L19" s="13">
        <v>3</v>
      </c>
      <c r="M19" s="13">
        <v>7</v>
      </c>
      <c r="N19" s="13">
        <v>14</v>
      </c>
      <c r="O19" s="11">
        <f t="shared" si="2"/>
        <v>108</v>
      </c>
      <c r="P19"/>
      <c r="Q19"/>
      <c r="R19"/>
    </row>
    <row r="20" spans="1:18" ht="17.25" customHeight="1">
      <c r="A20" s="16" t="s">
        <v>19</v>
      </c>
      <c r="B20" s="11">
        <f>+B21+B22+B23</f>
        <v>147715</v>
      </c>
      <c r="C20" s="11">
        <f aca="true" t="shared" si="6" ref="C20:N20">+C21+C22+C23</f>
        <v>168966</v>
      </c>
      <c r="D20" s="11">
        <f t="shared" si="6"/>
        <v>185835</v>
      </c>
      <c r="E20" s="11">
        <f>+E21+E22+E23</f>
        <v>28940</v>
      </c>
      <c r="F20" s="11">
        <f>+F21+F22+F23</f>
        <v>72529</v>
      </c>
      <c r="G20" s="11">
        <f t="shared" si="6"/>
        <v>110889</v>
      </c>
      <c r="H20" s="11">
        <f t="shared" si="6"/>
        <v>83547</v>
      </c>
      <c r="I20" s="11">
        <f t="shared" si="6"/>
        <v>97866</v>
      </c>
      <c r="J20" s="11">
        <f t="shared" si="6"/>
        <v>138955</v>
      </c>
      <c r="K20" s="11">
        <f t="shared" si="6"/>
        <v>41223</v>
      </c>
      <c r="L20" s="11">
        <f t="shared" si="6"/>
        <v>43140</v>
      </c>
      <c r="M20" s="11">
        <f t="shared" si="6"/>
        <v>103082</v>
      </c>
      <c r="N20" s="11">
        <f t="shared" si="6"/>
        <v>113474</v>
      </c>
      <c r="O20" s="11">
        <f t="shared" si="2"/>
        <v>1336161</v>
      </c>
      <c r="P20"/>
      <c r="Q20"/>
      <c r="R20"/>
    </row>
    <row r="21" spans="1:18" s="61" customFormat="1" ht="17.25" customHeight="1">
      <c r="A21" s="55" t="s">
        <v>20</v>
      </c>
      <c r="B21" s="67">
        <v>83686</v>
      </c>
      <c r="C21" s="67">
        <v>104448</v>
      </c>
      <c r="D21" s="67">
        <v>117151</v>
      </c>
      <c r="E21" s="67">
        <v>19225</v>
      </c>
      <c r="F21" s="67">
        <v>45624</v>
      </c>
      <c r="G21" s="67">
        <v>69491</v>
      </c>
      <c r="H21" s="67">
        <v>49016</v>
      </c>
      <c r="I21" s="67">
        <v>59807</v>
      </c>
      <c r="J21" s="67">
        <v>78609</v>
      </c>
      <c r="K21" s="67">
        <v>24904</v>
      </c>
      <c r="L21" s="67">
        <v>25266</v>
      </c>
      <c r="M21" s="67">
        <v>59145</v>
      </c>
      <c r="N21" s="67">
        <v>69049</v>
      </c>
      <c r="O21" s="68">
        <f t="shared" si="2"/>
        <v>805421</v>
      </c>
      <c r="P21" s="69"/>
      <c r="Q21"/>
      <c r="R21"/>
    </row>
    <row r="22" spans="1:18" s="61" customFormat="1" ht="17.25" customHeight="1">
      <c r="A22" s="55" t="s">
        <v>21</v>
      </c>
      <c r="B22" s="67">
        <v>56138</v>
      </c>
      <c r="C22" s="67">
        <v>55191</v>
      </c>
      <c r="D22" s="67">
        <v>60100</v>
      </c>
      <c r="E22" s="67">
        <v>8027</v>
      </c>
      <c r="F22" s="67">
        <v>24092</v>
      </c>
      <c r="G22" s="67">
        <v>36197</v>
      </c>
      <c r="H22" s="67">
        <v>30661</v>
      </c>
      <c r="I22" s="67">
        <v>34248</v>
      </c>
      <c r="J22" s="67">
        <v>53742</v>
      </c>
      <c r="K22" s="67">
        <v>14623</v>
      </c>
      <c r="L22" s="67">
        <v>15963</v>
      </c>
      <c r="M22" s="67">
        <v>40224</v>
      </c>
      <c r="N22" s="67">
        <v>36777</v>
      </c>
      <c r="O22" s="68">
        <f t="shared" si="2"/>
        <v>465983</v>
      </c>
      <c r="P22" s="69"/>
      <c r="Q22"/>
      <c r="R22"/>
    </row>
    <row r="23" spans="1:18" ht="17.25" customHeight="1">
      <c r="A23" s="12" t="s">
        <v>22</v>
      </c>
      <c r="B23" s="13">
        <v>7891</v>
      </c>
      <c r="C23" s="13">
        <v>9327</v>
      </c>
      <c r="D23" s="13">
        <v>8584</v>
      </c>
      <c r="E23" s="13">
        <v>1688</v>
      </c>
      <c r="F23" s="13">
        <v>2813</v>
      </c>
      <c r="G23" s="13">
        <v>5201</v>
      </c>
      <c r="H23" s="13">
        <v>3870</v>
      </c>
      <c r="I23" s="13">
        <v>3811</v>
      </c>
      <c r="J23" s="13">
        <v>6604</v>
      </c>
      <c r="K23" s="13">
        <v>1696</v>
      </c>
      <c r="L23" s="13">
        <v>1911</v>
      </c>
      <c r="M23" s="13">
        <v>3713</v>
      </c>
      <c r="N23" s="13">
        <v>7648</v>
      </c>
      <c r="O23" s="11">
        <f t="shared" si="2"/>
        <v>64757</v>
      </c>
      <c r="P23"/>
      <c r="Q23"/>
      <c r="R23"/>
    </row>
    <row r="24" spans="1:18" ht="17.25" customHeight="1">
      <c r="A24" s="16" t="s">
        <v>23</v>
      </c>
      <c r="B24" s="13">
        <f>+B25+B26</f>
        <v>139914</v>
      </c>
      <c r="C24" s="13">
        <f aca="true" t="shared" si="7" ref="C24:N24">+C25+C26</f>
        <v>200233</v>
      </c>
      <c r="D24" s="13">
        <f t="shared" si="7"/>
        <v>214676</v>
      </c>
      <c r="E24" s="13">
        <f>+E25+E26</f>
        <v>35558</v>
      </c>
      <c r="F24" s="13">
        <f>+F25+F26</f>
        <v>98374</v>
      </c>
      <c r="G24" s="13">
        <f t="shared" si="7"/>
        <v>128268</v>
      </c>
      <c r="H24" s="13">
        <f t="shared" si="7"/>
        <v>81155</v>
      </c>
      <c r="I24" s="13">
        <f t="shared" si="7"/>
        <v>63297</v>
      </c>
      <c r="J24" s="13">
        <f t="shared" si="7"/>
        <v>83697</v>
      </c>
      <c r="K24" s="13">
        <f t="shared" si="7"/>
        <v>21851</v>
      </c>
      <c r="L24" s="13">
        <f t="shared" si="7"/>
        <v>26814</v>
      </c>
      <c r="M24" s="13">
        <f t="shared" si="7"/>
        <v>59928</v>
      </c>
      <c r="N24" s="13">
        <f t="shared" si="7"/>
        <v>103349</v>
      </c>
      <c r="O24" s="11">
        <f t="shared" si="2"/>
        <v>1257114</v>
      </c>
      <c r="P24" s="45"/>
      <c r="Q24"/>
      <c r="R24"/>
    </row>
    <row r="25" spans="1:18" ht="17.25" customHeight="1">
      <c r="A25" s="12" t="s">
        <v>36</v>
      </c>
      <c r="B25" s="13">
        <v>86184</v>
      </c>
      <c r="C25" s="13">
        <v>127075</v>
      </c>
      <c r="D25" s="13">
        <v>139713</v>
      </c>
      <c r="E25" s="13">
        <v>24920</v>
      </c>
      <c r="F25" s="13">
        <v>60541</v>
      </c>
      <c r="G25" s="13">
        <v>84631</v>
      </c>
      <c r="H25" s="13">
        <v>51722</v>
      </c>
      <c r="I25" s="13">
        <v>40758</v>
      </c>
      <c r="J25" s="13">
        <v>55097</v>
      </c>
      <c r="K25" s="13">
        <v>14829</v>
      </c>
      <c r="L25" s="13">
        <v>19075</v>
      </c>
      <c r="M25" s="13">
        <v>36728</v>
      </c>
      <c r="N25" s="13">
        <v>66170</v>
      </c>
      <c r="O25" s="11">
        <f t="shared" si="2"/>
        <v>807443</v>
      </c>
      <c r="P25" s="44"/>
      <c r="Q25"/>
      <c r="R25"/>
    </row>
    <row r="26" spans="1:18" ht="17.25" customHeight="1">
      <c r="A26" s="12" t="s">
        <v>37</v>
      </c>
      <c r="B26" s="13">
        <v>53730</v>
      </c>
      <c r="C26" s="13">
        <v>73158</v>
      </c>
      <c r="D26" s="13">
        <v>74963</v>
      </c>
      <c r="E26" s="13">
        <v>10638</v>
      </c>
      <c r="F26" s="13">
        <v>37833</v>
      </c>
      <c r="G26" s="13">
        <v>43637</v>
      </c>
      <c r="H26" s="13">
        <v>29433</v>
      </c>
      <c r="I26" s="13">
        <v>22539</v>
      </c>
      <c r="J26" s="13">
        <v>28600</v>
      </c>
      <c r="K26" s="13">
        <v>7022</v>
      </c>
      <c r="L26" s="13">
        <v>7739</v>
      </c>
      <c r="M26" s="13">
        <v>23200</v>
      </c>
      <c r="N26" s="13">
        <v>37179</v>
      </c>
      <c r="O26" s="11">
        <f t="shared" si="2"/>
        <v>449671</v>
      </c>
      <c r="P26" s="44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6910</v>
      </c>
      <c r="O27" s="11">
        <f t="shared" si="2"/>
        <v>6910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92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92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2.8434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2.9049</v>
      </c>
      <c r="K32" s="32">
        <v>3.0491</v>
      </c>
      <c r="L32" s="32">
        <v>2.7332</v>
      </c>
      <c r="M32" s="32">
        <v>2.8434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11459.59</v>
      </c>
      <c r="O37" s="23">
        <f>SUM(B37:N37)</f>
        <v>11459.59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49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50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52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1896503.01</v>
      </c>
      <c r="C49" s="22">
        <f aca="true" t="shared" si="11" ref="C49:N49">+C50+C62</f>
        <v>2787485.7300000004</v>
      </c>
      <c r="D49" s="22">
        <f t="shared" si="11"/>
        <v>3034574.8</v>
      </c>
      <c r="E49" s="22">
        <f t="shared" si="11"/>
        <v>646144.55</v>
      </c>
      <c r="F49" s="22">
        <f t="shared" si="11"/>
        <v>1099045.03</v>
      </c>
      <c r="G49" s="22">
        <f t="shared" si="11"/>
        <v>1725099.0599999998</v>
      </c>
      <c r="H49" s="22">
        <f t="shared" si="11"/>
        <v>1336807.9900000002</v>
      </c>
      <c r="I49" s="22">
        <f>+I50+I62</f>
        <v>1063408.8399999999</v>
      </c>
      <c r="J49" s="22">
        <f t="shared" si="11"/>
        <v>1398748.78</v>
      </c>
      <c r="K49" s="22">
        <f>+K50+K62</f>
        <v>454977.11</v>
      </c>
      <c r="L49" s="22">
        <f>+L50+L62</f>
        <v>430930.36000000004</v>
      </c>
      <c r="M49" s="22">
        <f>+M50+M62</f>
        <v>919689.03</v>
      </c>
      <c r="N49" s="22">
        <f t="shared" si="11"/>
        <v>1702159.9100000001</v>
      </c>
      <c r="O49" s="22">
        <f>SUM(B49:N49)</f>
        <v>18495574.2</v>
      </c>
      <c r="P49"/>
      <c r="Q49"/>
      <c r="R49"/>
    </row>
    <row r="50" spans="1:18" ht="17.25" customHeight="1">
      <c r="A50" s="16" t="s">
        <v>55</v>
      </c>
      <c r="B50" s="23">
        <f>SUM(B51:B61)</f>
        <v>1879786.02</v>
      </c>
      <c r="C50" s="23">
        <f aca="true" t="shared" si="12" ref="C50:N50">SUM(C51:C61)</f>
        <v>2764333.9600000004</v>
      </c>
      <c r="D50" s="23">
        <f t="shared" si="12"/>
        <v>3025978.4</v>
      </c>
      <c r="E50" s="23">
        <f t="shared" si="12"/>
        <v>646144.55</v>
      </c>
      <c r="F50" s="23">
        <f t="shared" si="12"/>
        <v>1086512.96</v>
      </c>
      <c r="G50" s="23">
        <f t="shared" si="12"/>
        <v>1702016.8499999999</v>
      </c>
      <c r="H50" s="23">
        <f t="shared" si="12"/>
        <v>1336807.9900000002</v>
      </c>
      <c r="I50" s="23">
        <f>SUM(I51:I61)</f>
        <v>1054669.15</v>
      </c>
      <c r="J50" s="23">
        <f t="shared" si="12"/>
        <v>1390227.87</v>
      </c>
      <c r="K50" s="23">
        <f>SUM(K51:K61)</f>
        <v>453464.47</v>
      </c>
      <c r="L50" s="23">
        <f>SUM(L51:L61)</f>
        <v>423090.77</v>
      </c>
      <c r="M50" s="23">
        <f>SUM(M51:M61)</f>
        <v>918225.5900000001</v>
      </c>
      <c r="N50" s="23">
        <f t="shared" si="12"/>
        <v>1688665.86</v>
      </c>
      <c r="O50" s="23">
        <f>SUM(B50:N50)</f>
        <v>18369924.44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1875694.34</v>
      </c>
      <c r="C51" s="23">
        <f t="shared" si="13"/>
        <v>2758560.24</v>
      </c>
      <c r="D51" s="23">
        <f t="shared" si="13"/>
        <v>3019592.64</v>
      </c>
      <c r="E51" s="23">
        <f t="shared" si="13"/>
        <v>646144.55</v>
      </c>
      <c r="F51" s="23">
        <f t="shared" si="13"/>
        <v>1084295.92</v>
      </c>
      <c r="G51" s="23">
        <f t="shared" si="13"/>
        <v>1698571.45</v>
      </c>
      <c r="H51" s="23">
        <f t="shared" si="13"/>
        <v>1328264.58</v>
      </c>
      <c r="I51" s="23">
        <f t="shared" si="13"/>
        <v>1051292.23</v>
      </c>
      <c r="J51" s="23">
        <f t="shared" si="13"/>
        <v>1387621.35</v>
      </c>
      <c r="K51" s="23">
        <f t="shared" si="13"/>
        <v>452120.55</v>
      </c>
      <c r="L51" s="23">
        <f t="shared" si="13"/>
        <v>421866.69</v>
      </c>
      <c r="M51" s="23">
        <f t="shared" si="13"/>
        <v>915970.03</v>
      </c>
      <c r="N51" s="23">
        <f t="shared" si="13"/>
        <v>1673491.23</v>
      </c>
      <c r="O51" s="23">
        <f>SUM(B51:N51)</f>
        <v>18313485.8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139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11459.59</v>
      </c>
      <c r="O55" s="23">
        <f>SUM(B55:N55)</f>
        <v>11459.59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16716.99</v>
      </c>
      <c r="C62" s="36">
        <v>23151.77</v>
      </c>
      <c r="D62" s="36">
        <v>8596.4</v>
      </c>
      <c r="E62" s="19">
        <v>0</v>
      </c>
      <c r="F62" s="36">
        <v>12532.07</v>
      </c>
      <c r="G62" s="36">
        <v>23082.21</v>
      </c>
      <c r="H62" s="36">
        <v>0</v>
      </c>
      <c r="I62" s="36">
        <v>8739.69</v>
      </c>
      <c r="J62" s="36">
        <v>8520.91</v>
      </c>
      <c r="K62" s="36">
        <v>1512.64</v>
      </c>
      <c r="L62" s="36">
        <v>7839.59</v>
      </c>
      <c r="M62" s="36">
        <v>1463.44</v>
      </c>
      <c r="N62" s="36">
        <v>13494.05</v>
      </c>
      <c r="O62" s="36">
        <f>SUM(B62:N62)</f>
        <v>125649.76000000001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-214311.21000000002</v>
      </c>
      <c r="C66" s="35">
        <f t="shared" si="14"/>
        <v>-241774.24000000002</v>
      </c>
      <c r="D66" s="35">
        <f t="shared" si="14"/>
        <v>-250132.44</v>
      </c>
      <c r="E66" s="35">
        <f t="shared" si="14"/>
        <v>-148053.54</v>
      </c>
      <c r="F66" s="35">
        <f t="shared" si="14"/>
        <v>-79875.51000000001</v>
      </c>
      <c r="G66" s="35">
        <f t="shared" si="14"/>
        <v>-247582.43</v>
      </c>
      <c r="H66" s="35">
        <f t="shared" si="14"/>
        <v>-105639.06</v>
      </c>
      <c r="I66" s="35">
        <f t="shared" si="14"/>
        <v>-180731.84000000003</v>
      </c>
      <c r="J66" s="35">
        <f t="shared" si="14"/>
        <v>-131505.44999999998</v>
      </c>
      <c r="K66" s="35">
        <f t="shared" si="14"/>
        <v>-52560.32</v>
      </c>
      <c r="L66" s="35">
        <f t="shared" si="14"/>
        <v>-51602.77</v>
      </c>
      <c r="M66" s="35">
        <f t="shared" si="14"/>
        <v>-69477.58</v>
      </c>
      <c r="N66" s="35">
        <f t="shared" si="14"/>
        <v>-195218.49</v>
      </c>
      <c r="O66" s="35">
        <f aca="true" t="shared" si="15" ref="O66:O74">SUM(B66:N66)</f>
        <v>-1968464.8800000004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-200459.85000000003</v>
      </c>
      <c r="C67" s="35">
        <f t="shared" si="16"/>
        <v>-221646.48</v>
      </c>
      <c r="D67" s="35">
        <f t="shared" si="16"/>
        <v>-202417.61000000002</v>
      </c>
      <c r="E67" s="35">
        <f t="shared" si="16"/>
        <v>-33798</v>
      </c>
      <c r="F67" s="35">
        <f t="shared" si="16"/>
        <v>-69969.6</v>
      </c>
      <c r="G67" s="35">
        <f t="shared" si="16"/>
        <v>-234252.43</v>
      </c>
      <c r="H67" s="35">
        <f t="shared" si="16"/>
        <v>-95352.5</v>
      </c>
      <c r="I67" s="35">
        <f t="shared" si="16"/>
        <v>-121384.02</v>
      </c>
      <c r="J67" s="35">
        <f t="shared" si="16"/>
        <v>-108926.45999999999</v>
      </c>
      <c r="K67" s="35">
        <f t="shared" si="16"/>
        <v>-37341.9</v>
      </c>
      <c r="L67" s="35">
        <f t="shared" si="16"/>
        <v>-46680.83</v>
      </c>
      <c r="M67" s="35">
        <f t="shared" si="16"/>
        <v>-59079.020000000004</v>
      </c>
      <c r="N67" s="35">
        <f t="shared" si="16"/>
        <v>-181550.3</v>
      </c>
      <c r="O67" s="35">
        <f t="shared" si="15"/>
        <v>-1612859</v>
      </c>
      <c r="P67"/>
      <c r="Q67"/>
      <c r="R67"/>
    </row>
    <row r="68" spans="1:18" s="61" customFormat="1" ht="18.75" customHeight="1">
      <c r="A68" s="55" t="s">
        <v>138</v>
      </c>
      <c r="B68" s="58">
        <f>-ROUND(B9*$D$3,2)</f>
        <v>-155935.2</v>
      </c>
      <c r="C68" s="58">
        <f aca="true" t="shared" si="17" ref="C68:N68">-ROUND(C9*$D$3,2)</f>
        <v>-214054</v>
      </c>
      <c r="D68" s="58">
        <f t="shared" si="17"/>
        <v>-180299</v>
      </c>
      <c r="E68" s="58">
        <f t="shared" si="17"/>
        <v>-33798</v>
      </c>
      <c r="F68" s="58">
        <f t="shared" si="17"/>
        <v>-69969.6</v>
      </c>
      <c r="G68" s="58">
        <f t="shared" si="17"/>
        <v>-133321.5</v>
      </c>
      <c r="H68" s="58">
        <f>-ROUND((H9+H29)*$D$3,2)</f>
        <v>-95352.5</v>
      </c>
      <c r="I68" s="58">
        <f t="shared" si="17"/>
        <v>-52034.3</v>
      </c>
      <c r="J68" s="58">
        <f t="shared" si="17"/>
        <v>-82357.9</v>
      </c>
      <c r="K68" s="58">
        <f t="shared" si="17"/>
        <v>-29145.4</v>
      </c>
      <c r="L68" s="58">
        <f t="shared" si="17"/>
        <v>-35092.3</v>
      </c>
      <c r="M68" s="58">
        <f t="shared" si="17"/>
        <v>-42054</v>
      </c>
      <c r="N68" s="58">
        <f t="shared" si="17"/>
        <v>-181550.3</v>
      </c>
      <c r="O68" s="58">
        <f t="shared" si="15"/>
        <v>-1304964</v>
      </c>
      <c r="P68" s="71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-12.9</v>
      </c>
      <c r="C70" s="35">
        <v>-38.7</v>
      </c>
      <c r="D70" s="19">
        <v>-30.1</v>
      </c>
      <c r="E70" s="19">
        <v>0</v>
      </c>
      <c r="F70" s="19">
        <v>0</v>
      </c>
      <c r="G70" s="19">
        <v>-107.5</v>
      </c>
      <c r="H70" s="19">
        <v>0</v>
      </c>
      <c r="I70" s="19">
        <v>-167.7</v>
      </c>
      <c r="J70" s="35">
        <v>-16.22</v>
      </c>
      <c r="K70" s="19">
        <v>-5</v>
      </c>
      <c r="L70" s="19">
        <v>-7.08</v>
      </c>
      <c r="M70" s="19">
        <v>-10.4</v>
      </c>
      <c r="N70" s="19">
        <v>0</v>
      </c>
      <c r="O70" s="35">
        <f t="shared" si="15"/>
        <v>-395.59999999999997</v>
      </c>
      <c r="P70"/>
      <c r="Q70"/>
      <c r="R70"/>
    </row>
    <row r="71" spans="1:18" ht="18.75" customHeight="1">
      <c r="A71" s="12" t="s">
        <v>71</v>
      </c>
      <c r="B71" s="35">
        <v>-4897.7</v>
      </c>
      <c r="C71" s="35">
        <v>-1887.7</v>
      </c>
      <c r="D71" s="19">
        <v>-1737.2</v>
      </c>
      <c r="E71" s="19">
        <v>0</v>
      </c>
      <c r="F71" s="19">
        <v>0</v>
      </c>
      <c r="G71" s="19">
        <v>-2498.3</v>
      </c>
      <c r="H71" s="19">
        <v>0</v>
      </c>
      <c r="I71" s="19">
        <v>-1715.7</v>
      </c>
      <c r="J71" s="35">
        <v>-517.34</v>
      </c>
      <c r="K71" s="19">
        <v>-159.6</v>
      </c>
      <c r="L71" s="19">
        <v>-225.65</v>
      </c>
      <c r="M71" s="19">
        <v>-331.51</v>
      </c>
      <c r="N71" s="19">
        <v>0</v>
      </c>
      <c r="O71" s="35">
        <f t="shared" si="15"/>
        <v>-13970.700000000003</v>
      </c>
      <c r="P71"/>
      <c r="Q71"/>
      <c r="R71"/>
    </row>
    <row r="72" spans="1:18" ht="18.75" customHeight="1">
      <c r="A72" s="12" t="s">
        <v>72</v>
      </c>
      <c r="B72" s="35">
        <v>-39614.05</v>
      </c>
      <c r="C72" s="35">
        <v>-5666.08</v>
      </c>
      <c r="D72" s="19">
        <v>-20351.31</v>
      </c>
      <c r="E72" s="19">
        <v>0</v>
      </c>
      <c r="F72" s="19">
        <v>0</v>
      </c>
      <c r="G72" s="19">
        <v>-98325.13</v>
      </c>
      <c r="H72" s="19">
        <v>0</v>
      </c>
      <c r="I72" s="19">
        <v>-67466.32</v>
      </c>
      <c r="J72" s="35">
        <v>-26035</v>
      </c>
      <c r="K72" s="19">
        <v>-8031.9</v>
      </c>
      <c r="L72" s="19">
        <v>-11355.8</v>
      </c>
      <c r="M72" s="19">
        <v>-16683.11</v>
      </c>
      <c r="N72" s="19">
        <v>0</v>
      </c>
      <c r="O72" s="35">
        <f t="shared" si="15"/>
        <v>-293528.7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1" customFormat="1" ht="18.75" customHeight="1">
      <c r="A74" s="16" t="s">
        <v>74</v>
      </c>
      <c r="B74" s="58">
        <f aca="true" t="shared" si="18" ref="B74:N74">SUM(B75:B110)</f>
        <v>-13851.36</v>
      </c>
      <c r="C74" s="58">
        <f t="shared" si="18"/>
        <v>-20127.76</v>
      </c>
      <c r="D74" s="35">
        <f t="shared" si="18"/>
        <v>-20076.39</v>
      </c>
      <c r="E74" s="35">
        <f t="shared" si="18"/>
        <v>-114255.54000000001</v>
      </c>
      <c r="F74" s="35">
        <f t="shared" si="18"/>
        <v>-9905.91</v>
      </c>
      <c r="G74" s="35">
        <f t="shared" si="18"/>
        <v>-13330</v>
      </c>
      <c r="H74" s="35">
        <f t="shared" si="18"/>
        <v>-10286.56</v>
      </c>
      <c r="I74" s="35">
        <f t="shared" si="18"/>
        <v>-8412.27</v>
      </c>
      <c r="J74" s="35">
        <f t="shared" si="18"/>
        <v>-12005.45</v>
      </c>
      <c r="K74" s="35">
        <f t="shared" si="18"/>
        <v>-3945.45</v>
      </c>
      <c r="L74" s="35">
        <f t="shared" si="18"/>
        <v>-3945.45</v>
      </c>
      <c r="M74" s="35">
        <f t="shared" si="18"/>
        <v>-8017.73</v>
      </c>
      <c r="N74" s="58">
        <f t="shared" si="18"/>
        <v>-13668.19</v>
      </c>
      <c r="O74" s="58">
        <f t="shared" si="15"/>
        <v>-251828.06000000003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-12005.45</v>
      </c>
      <c r="K79" s="35">
        <v>-3945.45</v>
      </c>
      <c r="L79" s="35">
        <v>-3945.45</v>
      </c>
      <c r="M79" s="35">
        <v>-8017.73</v>
      </c>
      <c r="N79" s="35">
        <v>-13668.19</v>
      </c>
      <c r="O79" s="58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8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7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7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7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7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7"/>
      <c r="Q101"/>
      <c r="R101"/>
    </row>
    <row r="102" spans="1:16" s="61" customFormat="1" ht="18.75" customHeight="1">
      <c r="A102" s="55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60"/>
    </row>
    <row r="103" spans="1:18" ht="18.75" customHeight="1">
      <c r="A103" s="55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7"/>
      <c r="Q103"/>
      <c r="R103"/>
    </row>
    <row r="104" spans="1:18" ht="18.75" customHeight="1">
      <c r="A104" s="55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7"/>
      <c r="Q104"/>
      <c r="R104"/>
    </row>
    <row r="105" spans="1:18" ht="18.75" customHeight="1">
      <c r="A105" s="63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7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7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7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7"/>
      <c r="Q111"/>
      <c r="R111"/>
    </row>
    <row r="112" spans="1:18" ht="18.75" customHeight="1">
      <c r="A112" s="16" t="s">
        <v>159</v>
      </c>
      <c r="B112" s="19">
        <v>0</v>
      </c>
      <c r="C112" s="19">
        <v>0</v>
      </c>
      <c r="D112" s="35">
        <v>-27638.44</v>
      </c>
      <c r="E112" s="19">
        <v>0</v>
      </c>
      <c r="F112" s="19">
        <v>0</v>
      </c>
      <c r="G112" s="19">
        <v>0</v>
      </c>
      <c r="H112" s="19">
        <v>0</v>
      </c>
      <c r="I112" s="35">
        <v>-50935.55</v>
      </c>
      <c r="J112" s="35">
        <v>-10573.54</v>
      </c>
      <c r="K112" s="35">
        <v>-11272.97</v>
      </c>
      <c r="L112" s="35">
        <v>-976.49</v>
      </c>
      <c r="M112" s="35">
        <v>-2380.83</v>
      </c>
      <c r="N112" s="19">
        <v>0</v>
      </c>
      <c r="O112" s="58">
        <f t="shared" si="19"/>
        <v>-103777.82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6"/>
    </row>
    <row r="114" spans="1:16" ht="18.75" customHeight="1">
      <c r="A114" s="16" t="s">
        <v>111</v>
      </c>
      <c r="B114" s="24">
        <f aca="true" t="shared" si="20" ref="B114:G114">+B115+B116</f>
        <v>1682191.7999999998</v>
      </c>
      <c r="C114" s="24">
        <f t="shared" si="20"/>
        <v>2545711.4900000007</v>
      </c>
      <c r="D114" s="24">
        <f t="shared" si="20"/>
        <v>2803484.4</v>
      </c>
      <c r="E114" s="24">
        <f t="shared" si="20"/>
        <v>498091.01</v>
      </c>
      <c r="F114" s="24">
        <f t="shared" si="20"/>
        <v>1006637.45</v>
      </c>
      <c r="G114" s="24">
        <f t="shared" si="20"/>
        <v>1477516.63</v>
      </c>
      <c r="H114" s="24">
        <f aca="true" t="shared" si="21" ref="H114:M114">+H115+H116</f>
        <v>1231168.9300000002</v>
      </c>
      <c r="I114" s="24">
        <f t="shared" si="21"/>
        <v>924872.8599999999</v>
      </c>
      <c r="J114" s="24">
        <f t="shared" si="21"/>
        <v>1269295.9600000002</v>
      </c>
      <c r="K114" s="24">
        <f t="shared" si="21"/>
        <v>412177.11999999994</v>
      </c>
      <c r="L114" s="24">
        <f t="shared" si="21"/>
        <v>379327.58999999997</v>
      </c>
      <c r="M114" s="24">
        <f t="shared" si="21"/>
        <v>851128.8400000001</v>
      </c>
      <c r="N114" s="24">
        <f>+N115+N116</f>
        <v>1506941.4200000002</v>
      </c>
      <c r="O114" s="42">
        <f t="shared" si="19"/>
        <v>16588545.5</v>
      </c>
      <c r="P114" s="64"/>
    </row>
    <row r="115" spans="1:16" ht="18" customHeight="1">
      <c r="A115" s="16" t="s">
        <v>112</v>
      </c>
      <c r="B115" s="24">
        <f aca="true" t="shared" si="22" ref="B115:G115">+B50+B67+B74+B111</f>
        <v>1665474.8099999998</v>
      </c>
      <c r="C115" s="24">
        <f t="shared" si="22"/>
        <v>2522559.7200000007</v>
      </c>
      <c r="D115" s="24">
        <f t="shared" si="22"/>
        <v>2803484.4</v>
      </c>
      <c r="E115" s="24">
        <f t="shared" si="22"/>
        <v>498091.01</v>
      </c>
      <c r="F115" s="24">
        <f t="shared" si="22"/>
        <v>1006637.45</v>
      </c>
      <c r="G115" s="24">
        <f t="shared" si="22"/>
        <v>1454434.42</v>
      </c>
      <c r="H115" s="24">
        <f aca="true" t="shared" si="23" ref="H115:M115">+H50+H67+H74+H111</f>
        <v>1231168.9300000002</v>
      </c>
      <c r="I115" s="24">
        <f t="shared" si="23"/>
        <v>924872.8599999999</v>
      </c>
      <c r="J115" s="24">
        <f t="shared" si="23"/>
        <v>1269295.9600000002</v>
      </c>
      <c r="K115" s="24">
        <f t="shared" si="23"/>
        <v>412177.11999999994</v>
      </c>
      <c r="L115" s="24">
        <f t="shared" si="23"/>
        <v>372464.49</v>
      </c>
      <c r="M115" s="24">
        <f t="shared" si="23"/>
        <v>851128.8400000001</v>
      </c>
      <c r="N115" s="24">
        <f>+N50+N67+N74+N111</f>
        <v>1493447.37</v>
      </c>
      <c r="O115" s="42">
        <f t="shared" si="19"/>
        <v>16505237.379999999</v>
      </c>
      <c r="P115" s="46"/>
    </row>
    <row r="116" spans="1:16" ht="18.75" customHeight="1">
      <c r="A116" s="16" t="s">
        <v>113</v>
      </c>
      <c r="B116" s="24">
        <f aca="true" t="shared" si="24" ref="B116:G116">IF(+B62+B112+B117&lt;0,0,(B62+B112+B117))</f>
        <v>16716.99</v>
      </c>
      <c r="C116" s="24">
        <f t="shared" si="24"/>
        <v>23151.77</v>
      </c>
      <c r="D116" s="24">
        <f t="shared" si="24"/>
        <v>0</v>
      </c>
      <c r="E116" s="24">
        <f t="shared" si="24"/>
        <v>0</v>
      </c>
      <c r="F116" s="24">
        <f t="shared" si="24"/>
        <v>0</v>
      </c>
      <c r="G116" s="24">
        <f t="shared" si="24"/>
        <v>23082.21</v>
      </c>
      <c r="H116" s="24">
        <f aca="true" t="shared" si="25" ref="H116:M116">IF(+H62+H112+H117&lt;0,0,(H62+H112+H117))</f>
        <v>0</v>
      </c>
      <c r="I116" s="24">
        <f t="shared" si="25"/>
        <v>0</v>
      </c>
      <c r="J116" s="24">
        <f t="shared" si="25"/>
        <v>0</v>
      </c>
      <c r="K116" s="24">
        <f t="shared" si="25"/>
        <v>0</v>
      </c>
      <c r="L116" s="24">
        <f t="shared" si="25"/>
        <v>6863.1</v>
      </c>
      <c r="M116" s="24">
        <f t="shared" si="25"/>
        <v>0</v>
      </c>
      <c r="N116" s="24">
        <f>IF(+N62+N112+N117&lt;0,0,(N62+N112+N117))</f>
        <v>13494.05</v>
      </c>
      <c r="O116" s="42">
        <f t="shared" si="19"/>
        <v>83308.12000000001</v>
      </c>
      <c r="P116" s="65"/>
    </row>
    <row r="117" spans="1:17" ht="18.75" customHeight="1">
      <c r="A117" s="16" t="s">
        <v>114</v>
      </c>
      <c r="B117" s="19">
        <v>0</v>
      </c>
      <c r="C117" s="19">
        <v>0</v>
      </c>
      <c r="D117" s="19">
        <v>0</v>
      </c>
      <c r="E117" s="19">
        <v>0</v>
      </c>
      <c r="F117" s="35">
        <v>-40430.22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58">
        <f t="shared" si="19"/>
        <v>-40430.22</v>
      </c>
      <c r="Q117" s="49"/>
    </row>
    <row r="118" spans="1:18" ht="18.75" customHeight="1">
      <c r="A118" s="16" t="s">
        <v>115</v>
      </c>
      <c r="B118" s="19">
        <v>0</v>
      </c>
      <c r="C118" s="19">
        <v>0</v>
      </c>
      <c r="D118" s="35">
        <f>IF(D112+D62+D116+D117&lt;0,D112+D62+D76+D117,0)</f>
        <v>-19042.04</v>
      </c>
      <c r="E118" s="19">
        <v>0</v>
      </c>
      <c r="F118" s="35">
        <f>IF(F112+F62+F116+F117&lt;0,F112+F62+F76+F117,0)</f>
        <v>-27898.15</v>
      </c>
      <c r="G118" s="19">
        <v>0</v>
      </c>
      <c r="H118" s="19">
        <v>0</v>
      </c>
      <c r="I118" s="35">
        <f>IF(I112+I62+I116+I117&lt;0,I112+I62+I76+I117,0)</f>
        <v>-42195.86</v>
      </c>
      <c r="J118" s="35">
        <f>IF(J112+J62+J116+J117&lt;0,J112+J62+J76+J117,0)</f>
        <v>-2052.630000000001</v>
      </c>
      <c r="K118" s="35">
        <f>IF(K112+K62+K116+K117&lt;0,K112+K62+K76+K117,0)</f>
        <v>-9760.33</v>
      </c>
      <c r="L118" s="35">
        <f>IF(L112+L62+L116+L117&lt;0,L112+L62+L76+L117,0)</f>
        <v>0</v>
      </c>
      <c r="M118" s="35">
        <f>IF(M112+M62+M116+M117&lt;0,M112+M62+M76+M117,0)</f>
        <v>-917.3899999999999</v>
      </c>
      <c r="N118" s="19">
        <v>0</v>
      </c>
      <c r="O118" s="58">
        <f t="shared" si="19"/>
        <v>-101866.40000000001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116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SUM(O123:O153)</f>
        <v>16588545.479999997</v>
      </c>
      <c r="P122" s="46"/>
    </row>
    <row r="123" spans="1:15" ht="18.75" customHeight="1">
      <c r="A123" s="26" t="s">
        <v>117</v>
      </c>
      <c r="B123" s="27">
        <v>208507.35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208507.35</v>
      </c>
    </row>
    <row r="124" spans="1:15" ht="18.75" customHeight="1">
      <c r="A124" s="26" t="s">
        <v>118</v>
      </c>
      <c r="B124" s="27">
        <v>1473684.45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1473684.45</v>
      </c>
    </row>
    <row r="125" spans="1:15" ht="18.75" customHeight="1">
      <c r="A125" s="26" t="s">
        <v>119</v>
      </c>
      <c r="B125" s="38">
        <v>0</v>
      </c>
      <c r="C125" s="27">
        <v>2545711.49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2545711.49</v>
      </c>
    </row>
    <row r="126" spans="1:15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123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127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6"/>
        <v>0</v>
      </c>
    </row>
    <row r="134" spans="1:15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133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541681.17</v>
      </c>
      <c r="O139" s="39">
        <f t="shared" si="26"/>
        <v>541681.17</v>
      </c>
      <c r="R139"/>
    </row>
    <row r="140" spans="1:18" ht="18.75" customHeight="1">
      <c r="A140" s="26" t="s">
        <v>134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965260.24</v>
      </c>
      <c r="O140" s="39">
        <f t="shared" si="26"/>
        <v>965260.24</v>
      </c>
      <c r="R140"/>
    </row>
    <row r="141" spans="1:15" ht="18.75" customHeight="1">
      <c r="A141" s="26" t="s">
        <v>135</v>
      </c>
      <c r="B141" s="38">
        <v>0</v>
      </c>
      <c r="C141" s="38">
        <v>0</v>
      </c>
      <c r="D141" s="38">
        <v>0</v>
      </c>
      <c r="E141" s="27">
        <v>498091.01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498091.01</v>
      </c>
    </row>
    <row r="142" spans="1:15" ht="18.75" customHeight="1">
      <c r="A142" s="26" t="s">
        <v>136</v>
      </c>
      <c r="B142" s="38">
        <v>0</v>
      </c>
      <c r="C142" s="38">
        <v>0</v>
      </c>
      <c r="D142" s="38">
        <v>0</v>
      </c>
      <c r="E142" s="38">
        <v>0</v>
      </c>
      <c r="F142" s="27">
        <v>1006637.44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1006637.44</v>
      </c>
    </row>
    <row r="143" spans="1:17" ht="18.75" customHeight="1">
      <c r="A143" s="26" t="s">
        <v>137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1231168.93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1231168.93</v>
      </c>
      <c r="P143" s="72"/>
      <c r="Q143" s="72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3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1269295.95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1269295.95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412177.12</v>
      </c>
      <c r="L146" s="38">
        <v>0</v>
      </c>
      <c r="M146" s="38">
        <v>0</v>
      </c>
      <c r="N146" s="38">
        <v>0</v>
      </c>
      <c r="O146" s="39">
        <f t="shared" si="27"/>
        <v>412177.12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379327.58999999997</v>
      </c>
      <c r="M147" s="38">
        <v>0</v>
      </c>
      <c r="N147" s="38">
        <v>0</v>
      </c>
      <c r="O147" s="39">
        <f t="shared" si="27"/>
        <v>379327.58999999997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1477516.63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1477516.63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924872.86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924872.86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77">
        <v>851128.85</v>
      </c>
      <c r="N152" s="38"/>
      <c r="O152" s="39">
        <f t="shared" si="27"/>
        <v>851128.85</v>
      </c>
    </row>
    <row r="153" spans="1:15" ht="18" customHeight="1">
      <c r="A153" s="76" t="s">
        <v>157</v>
      </c>
      <c r="B153" s="74">
        <v>0</v>
      </c>
      <c r="C153" s="74">
        <v>0</v>
      </c>
      <c r="D153" s="78">
        <v>2803484.4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/>
      <c r="L153" s="74"/>
      <c r="M153" s="75"/>
      <c r="N153" s="74"/>
      <c r="O153" s="40">
        <f t="shared" si="27"/>
        <v>2803484.4</v>
      </c>
    </row>
    <row r="154" ht="18" customHeight="1">
      <c r="A154" s="79" t="s">
        <v>160</v>
      </c>
    </row>
    <row r="155" ht="18" customHeight="1"/>
    <row r="156" ht="18" customHeight="1"/>
    <row r="157" spans="2:14" ht="18" customHeight="1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</row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2019-06-06T14:50:33Z</dcterms:modified>
  <cp:category/>
  <cp:version/>
  <cp:contentType/>
  <cp:contentStatus/>
</cp:coreProperties>
</file>